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JUN 2024\"/>
    </mc:Choice>
  </mc:AlternateContent>
  <xr:revisionPtr revIDLastSave="0" documentId="13_ncr:1_{0483C202-3AD5-4919-96D8-6DC1E13E0CB2}" xr6:coauthVersionLast="47" xr6:coauthVersionMax="47" xr10:uidLastSave="{00000000-0000-0000-0000-000000000000}"/>
  <bookViews>
    <workbookView xWindow="-108" yWindow="-108" windowWidth="23256" windowHeight="12576" tabRatio="716" activeTab="1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16" l="1"/>
  <c r="G20" i="116"/>
  <c r="G17" i="116"/>
  <c r="G14" i="116"/>
  <c r="G24" i="116"/>
  <c r="G21" i="116"/>
  <c r="G18" i="116"/>
  <c r="G15" i="116"/>
  <c r="G16" i="117"/>
  <c r="G13" i="113" l="1"/>
  <c r="B24" i="120"/>
  <c r="B23" i="120"/>
  <c r="A24" i="120"/>
  <c r="A23" i="120"/>
  <c r="B24" i="116"/>
  <c r="B23" i="116"/>
  <c r="A23" i="116"/>
  <c r="G11" i="113" l="1"/>
  <c r="C14" i="112"/>
  <c r="C17" i="112" s="1"/>
  <c r="C20" i="112" s="1"/>
  <c r="A11" i="116"/>
  <c r="B11" i="116"/>
  <c r="C11" i="116"/>
  <c r="A12" i="116"/>
  <c r="B12" i="116"/>
  <c r="C12" i="116"/>
  <c r="G14" i="117"/>
  <c r="G11" i="115" l="1"/>
  <c r="G13" i="112"/>
  <c r="G14" i="122"/>
  <c r="D11" i="116" l="1"/>
  <c r="G21" i="117"/>
  <c r="G26" i="117" s="1"/>
  <c r="G17" i="117"/>
  <c r="G19" i="117"/>
  <c r="H19" i="117"/>
  <c r="H26" i="117" l="1"/>
  <c r="G31" i="117"/>
  <c r="O31" i="117"/>
  <c r="N31" i="117" s="1"/>
  <c r="Q31" i="117" s="1"/>
  <c r="R31" i="117" s="1"/>
  <c r="G14" i="120" l="1"/>
  <c r="D11" i="122"/>
  <c r="G13" i="120"/>
  <c r="O16" i="117"/>
  <c r="N16" i="117" s="1"/>
  <c r="Q16" i="117" s="1"/>
  <c r="R16" i="117" s="1"/>
  <c r="K18" i="116" l="1"/>
  <c r="I18" i="116"/>
  <c r="L18" i="116"/>
  <c r="Q18" i="116"/>
  <c r="J18" i="116"/>
  <c r="R18" i="116"/>
  <c r="N17" i="117"/>
  <c r="M17" i="117" s="1"/>
  <c r="L17" i="117" s="1"/>
  <c r="H14" i="117"/>
  <c r="G12" i="114"/>
  <c r="G13" i="114" s="1"/>
  <c r="B13" i="115"/>
  <c r="B13" i="113" s="1"/>
  <c r="A13" i="115"/>
  <c r="A13" i="113" s="1"/>
  <c r="B12" i="115"/>
  <c r="B12" i="113" s="1"/>
  <c r="A12" i="115"/>
  <c r="A12" i="113" s="1"/>
  <c r="C12" i="114"/>
  <c r="C14" i="122"/>
  <c r="C17" i="122" s="1"/>
  <c r="C20" i="122" s="1"/>
  <c r="K24" i="116" l="1"/>
  <c r="J24" i="116"/>
  <c r="I24" i="116"/>
  <c r="R24" i="116"/>
  <c r="Q24" i="116"/>
  <c r="L24" i="116"/>
  <c r="C13" i="114"/>
  <c r="C14" i="114" s="1"/>
  <c r="D20" i="122"/>
  <c r="D20" i="112"/>
  <c r="R21" i="116"/>
  <c r="I21" i="116"/>
  <c r="Q21" i="116"/>
  <c r="L21" i="116"/>
  <c r="K21" i="116"/>
  <c r="J21" i="116"/>
  <c r="G14" i="114"/>
  <c r="H13" i="114"/>
  <c r="G24" i="117"/>
  <c r="G22" i="117"/>
  <c r="G27" i="117" s="1"/>
  <c r="G32" i="117" s="1"/>
  <c r="P17" i="117"/>
  <c r="C16" i="117"/>
  <c r="C21" i="117" s="1"/>
  <c r="C26" i="117" s="1"/>
  <c r="C31" i="117" s="1"/>
  <c r="C15" i="117"/>
  <c r="C20" i="117" s="1"/>
  <c r="C25" i="117" s="1"/>
  <c r="C30" i="117" s="1"/>
  <c r="D30" i="117" l="1"/>
  <c r="C23" i="116"/>
  <c r="C23" i="120" s="1"/>
  <c r="D31" i="117"/>
  <c r="C24" i="120"/>
  <c r="C24" i="116"/>
  <c r="C13" i="115"/>
  <c r="D13" i="115" s="1"/>
  <c r="H14" i="114"/>
  <c r="D13" i="114"/>
  <c r="C12" i="115"/>
  <c r="H24" i="117"/>
  <c r="G29" i="117"/>
  <c r="H29" i="117" s="1"/>
  <c r="P32" i="117"/>
  <c r="N32" i="117"/>
  <c r="M32" i="117" s="1"/>
  <c r="L32" i="117" s="1"/>
  <c r="D14" i="114"/>
  <c r="G12" i="115"/>
  <c r="G17" i="120"/>
  <c r="G20" i="120" s="1"/>
  <c r="G23" i="120" s="1"/>
  <c r="I23" i="120" s="1"/>
  <c r="D11" i="114"/>
  <c r="C13" i="113" l="1"/>
  <c r="D13" i="113" s="1"/>
  <c r="C12" i="113"/>
  <c r="D12" i="113" s="1"/>
  <c r="D12" i="115"/>
  <c r="J12" i="115"/>
  <c r="G13" i="115"/>
  <c r="L12" i="115"/>
  <c r="K12" i="115"/>
  <c r="I12" i="115"/>
  <c r="H12" i="115"/>
  <c r="O21" i="117"/>
  <c r="N21" i="117" s="1"/>
  <c r="Q21" i="117" s="1"/>
  <c r="R21" i="117" s="1"/>
  <c r="O11" i="117"/>
  <c r="N11" i="117" s="1"/>
  <c r="Q11" i="117" s="1"/>
  <c r="R11" i="117" s="1"/>
  <c r="G13" i="117"/>
  <c r="G18" i="117" s="1"/>
  <c r="G23" i="117" s="1"/>
  <c r="G28" i="117" s="1"/>
  <c r="H28" i="117" s="1"/>
  <c r="G15" i="112"/>
  <c r="G18" i="112" s="1"/>
  <c r="G21" i="112" s="1"/>
  <c r="N21" i="112" l="1"/>
  <c r="M21" i="112"/>
  <c r="I21" i="112"/>
  <c r="H21" i="112"/>
  <c r="H18" i="117"/>
  <c r="L13" i="115"/>
  <c r="J13" i="115"/>
  <c r="K13" i="115"/>
  <c r="H13" i="115"/>
  <c r="I13" i="115"/>
  <c r="C12" i="120"/>
  <c r="D12" i="120" s="1"/>
  <c r="C11" i="120"/>
  <c r="O26" i="117" l="1"/>
  <c r="N26" i="117" s="1"/>
  <c r="Q26" i="117" s="1"/>
  <c r="R26" i="117" s="1"/>
  <c r="D14" i="122"/>
  <c r="D17" i="122" l="1"/>
  <c r="C14" i="120" l="1"/>
  <c r="D14" i="120" s="1"/>
  <c r="C21" i="120"/>
  <c r="D21" i="120" s="1"/>
  <c r="C18" i="120"/>
  <c r="D18" i="120" s="1"/>
  <c r="C20" i="120" l="1"/>
  <c r="D20" i="120" s="1"/>
  <c r="C17" i="120"/>
  <c r="D17" i="120" s="1"/>
  <c r="G16" i="112"/>
  <c r="G19" i="112" s="1"/>
  <c r="G12" i="113"/>
  <c r="O19" i="112" l="1"/>
  <c r="H19" i="112"/>
  <c r="K19" i="112" s="1"/>
  <c r="I12" i="113"/>
  <c r="H12" i="113"/>
  <c r="K12" i="113"/>
  <c r="J12" i="113"/>
  <c r="L12" i="113"/>
  <c r="M12" i="113"/>
  <c r="N12" i="113" s="1"/>
  <c r="G15" i="117"/>
  <c r="G16" i="120"/>
  <c r="G19" i="120" s="1"/>
  <c r="G22" i="120" s="1"/>
  <c r="H22" i="120" s="1"/>
  <c r="H17" i="116" l="1"/>
  <c r="M19" i="112"/>
  <c r="J19" i="112"/>
  <c r="G20" i="117"/>
  <c r="K13" i="113"/>
  <c r="J13" i="113"/>
  <c r="M13" i="113"/>
  <c r="N13" i="113" s="1"/>
  <c r="I13" i="113"/>
  <c r="L13" i="113"/>
  <c r="H13" i="113"/>
  <c r="H20" i="116" l="1"/>
  <c r="I20" i="117"/>
  <c r="J20" i="117" s="1"/>
  <c r="K20" i="117" s="1"/>
  <c r="G25" i="117"/>
  <c r="G30" i="117" s="1"/>
  <c r="I30" i="117" s="1"/>
  <c r="J30" i="117" s="1"/>
  <c r="K30" i="117" s="1"/>
  <c r="G17" i="122"/>
  <c r="G20" i="122" s="1"/>
  <c r="H20" i="122" l="1"/>
  <c r="M23" i="116"/>
  <c r="O23" i="116"/>
  <c r="K23" i="116"/>
  <c r="J23" i="116"/>
  <c r="H23" i="116"/>
  <c r="N23" i="116"/>
  <c r="L23" i="116"/>
  <c r="G14" i="112"/>
  <c r="G17" i="112" l="1"/>
  <c r="G20" i="112" s="1"/>
  <c r="H20" i="112" l="1"/>
  <c r="N20" i="112"/>
  <c r="M20" i="112"/>
  <c r="L20" i="112"/>
  <c r="I20" i="112"/>
  <c r="B18" i="120"/>
  <c r="B12" i="120"/>
  <c r="B21" i="120"/>
  <c r="I15" i="117" l="1"/>
  <c r="J15" i="117" s="1"/>
  <c r="K15" i="117" s="1"/>
  <c r="A21" i="120" l="1"/>
  <c r="A18" i="120"/>
  <c r="C15" i="120"/>
  <c r="D15" i="120" s="1"/>
  <c r="B15" i="120"/>
  <c r="A15" i="120"/>
  <c r="A12" i="120"/>
  <c r="A11" i="120"/>
  <c r="B11" i="120"/>
  <c r="C21" i="116"/>
  <c r="B21" i="116"/>
  <c r="A21" i="116"/>
  <c r="C18" i="116"/>
  <c r="B18" i="116"/>
  <c r="A18" i="116"/>
  <c r="A20" i="116"/>
  <c r="B20" i="116"/>
  <c r="C20" i="116"/>
  <c r="D20" i="116" s="1"/>
  <c r="C15" i="116"/>
  <c r="B15" i="116"/>
  <c r="A15" i="116"/>
  <c r="D26" i="117"/>
  <c r="D21" i="116" s="1"/>
  <c r="D21" i="117"/>
  <c r="D18" i="116" s="1"/>
  <c r="D16" i="117"/>
  <c r="D11" i="117"/>
  <c r="D12" i="116" s="1"/>
  <c r="B20" i="120"/>
  <c r="B17" i="120"/>
  <c r="B14" i="120"/>
  <c r="A20" i="120"/>
  <c r="A17" i="120"/>
  <c r="A14" i="120"/>
  <c r="C14" i="116"/>
  <c r="D14" i="116" s="1"/>
  <c r="D25" i="117"/>
  <c r="D20" i="117"/>
  <c r="D10" i="117"/>
  <c r="P27" i="117" l="1"/>
  <c r="N27" i="117"/>
  <c r="M27" i="117" s="1"/>
  <c r="L27" i="117" s="1"/>
  <c r="N22" i="117"/>
  <c r="M22" i="117" s="1"/>
  <c r="L22" i="117" s="1"/>
  <c r="P22" i="117"/>
  <c r="D15" i="116"/>
  <c r="K20" i="116"/>
  <c r="L20" i="116"/>
  <c r="M20" i="116"/>
  <c r="N20" i="116"/>
  <c r="J20" i="116"/>
  <c r="O20" i="116"/>
  <c r="H13" i="120" l="1"/>
  <c r="I17" i="120"/>
  <c r="I14" i="120"/>
  <c r="H16" i="120" l="1"/>
  <c r="O17" i="116"/>
  <c r="N17" i="116"/>
  <c r="M17" i="116"/>
  <c r="L17" i="116"/>
  <c r="K17" i="116"/>
  <c r="J17" i="116"/>
  <c r="H8" i="117"/>
  <c r="D12" i="114"/>
  <c r="H17" i="122"/>
  <c r="D17" i="112"/>
  <c r="C10" i="115"/>
  <c r="D10" i="115" s="1"/>
  <c r="A11" i="115"/>
  <c r="B11" i="115"/>
  <c r="B10" i="115"/>
  <c r="A10" i="115"/>
  <c r="D15" i="117"/>
  <c r="H13" i="117"/>
  <c r="H9" i="117"/>
  <c r="C11" i="115" l="1"/>
  <c r="D11" i="115" s="1"/>
  <c r="H11" i="122"/>
  <c r="R12" i="116"/>
  <c r="Q12" i="116"/>
  <c r="L12" i="116"/>
  <c r="K12" i="116"/>
  <c r="J12" i="116"/>
  <c r="I12" i="116"/>
  <c r="O14" i="116"/>
  <c r="N14" i="116"/>
  <c r="M14" i="116"/>
  <c r="L14" i="116"/>
  <c r="K14" i="116"/>
  <c r="J14" i="116"/>
  <c r="H14" i="116"/>
  <c r="P12" i="117"/>
  <c r="N12" i="117"/>
  <c r="M12" i="117" s="1"/>
  <c r="L12" i="117" s="1"/>
  <c r="I10" i="117"/>
  <c r="J10" i="117" s="1"/>
  <c r="K10" i="117" s="1"/>
  <c r="H23" i="117" l="1"/>
  <c r="C17" i="116"/>
  <c r="D17" i="116" s="1"/>
  <c r="D11" i="120"/>
  <c r="B17" i="116"/>
  <c r="A17" i="116"/>
  <c r="B14" i="116"/>
  <c r="A14" i="116"/>
  <c r="A11" i="113" l="1"/>
  <c r="B11" i="113"/>
  <c r="C10" i="113"/>
  <c r="D10" i="113" s="1"/>
  <c r="B10" i="113"/>
  <c r="A10" i="113"/>
  <c r="D14" i="112"/>
  <c r="D11" i="112"/>
  <c r="I11" i="120" l="1"/>
  <c r="I25" i="117" l="1"/>
  <c r="J25" i="117" s="1"/>
  <c r="K25" i="117" s="1"/>
  <c r="L11" i="112" l="1"/>
  <c r="I20" i="120" l="1"/>
  <c r="H12" i="114" l="1"/>
  <c r="H14" i="122"/>
  <c r="C11" i="113" l="1"/>
  <c r="D11" i="113" s="1"/>
  <c r="H10" i="113" l="1"/>
  <c r="I10" i="113"/>
  <c r="J10" i="113"/>
  <c r="K10" i="113"/>
  <c r="L10" i="113"/>
  <c r="M10" i="113"/>
  <c r="N10" i="113" s="1"/>
  <c r="L14" i="112" l="1"/>
  <c r="I14" i="112" l="1"/>
  <c r="N14" i="112"/>
  <c r="M14" i="112"/>
  <c r="H14" i="112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H11" i="116" l="1"/>
  <c r="H10" i="120"/>
  <c r="H19" i="120" l="1"/>
  <c r="M11" i="116" l="1"/>
  <c r="K11" i="116" l="1"/>
  <c r="O11" i="116"/>
  <c r="J11" i="116"/>
  <c r="L11" i="116"/>
  <c r="N11" i="116"/>
  <c r="J11" i="113" l="1"/>
  <c r="M11" i="113" l="1"/>
  <c r="N11" i="113" s="1"/>
  <c r="I11" i="113"/>
  <c r="L11" i="113"/>
  <c r="H11" i="113"/>
  <c r="K11" i="113"/>
  <c r="Q15" i="116" l="1"/>
  <c r="K15" i="116"/>
  <c r="I15" i="116"/>
  <c r="L15" i="116"/>
  <c r="J15" i="116"/>
  <c r="R15" i="116"/>
</calcChain>
</file>

<file path=xl/sharedStrings.xml><?xml version="1.0" encoding="utf-8"?>
<sst xmlns="http://schemas.openxmlformats.org/spreadsheetml/2006/main" count="770" uniqueCount="271">
  <si>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</si>
  <si>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</si>
  <si>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</si>
  <si>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</si>
  <si>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</si>
  <si>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</si>
  <si>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</si>
  <si>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</si>
  <si>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</si>
  <si>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</si>
  <si>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</si>
  <si>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</si>
  <si>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</si>
  <si>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</si>
  <si>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</si>
  <si>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</si>
  <si>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</si>
  <si>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</si>
  <si>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</si>
  <si>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</si>
  <si>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</si>
  <si>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</si>
  <si>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</si>
  <si>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</si>
  <si>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</si>
  <si>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</si>
  <si>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</si>
  <si>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</si>
  <si>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</si>
  <si>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</si>
  <si>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</si>
  <si>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</si>
  <si>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</si>
  <si>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</si>
  <si>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</si>
  <si>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</si>
  <si>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</si>
  <si>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</si>
  <si>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</si>
  <si>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</si>
  <si>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WCSA via QINGDAO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</si>
  <si>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</si>
  <si>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</si>
  <si>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</si>
  <si>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</si>
  <si>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</si>
  <si>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</si>
  <si>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</si>
  <si>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</si>
  <si>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</si>
  <si>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</si>
  <si>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</si>
  <si>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</si>
  <si>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</si>
  <si>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</si>
  <si>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</si>
  <si>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</si>
  <si>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</si>
  <si>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</si>
  <si>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</si>
  <si>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</si>
  <si>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</si>
  <si>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</si>
  <si>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</si>
  <si>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</si>
  <si>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</si>
  <si>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</si>
  <si>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</si>
  <si>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</si>
  <si>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</si>
  <si>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</si>
  <si>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</si>
  <si>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</si>
  <si>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</si>
  <si>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</si>
  <si>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</si>
  <si>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</si>
  <si>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</si>
  <si>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</si>
  <si>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</si>
  <si>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</si>
  <si>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</si>
  <si>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</si>
  <si>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</si>
  <si>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</si>
  <si>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</si>
  <si>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</si>
  <si>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</si>
  <si>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</si>
  <si>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</si>
  <si>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</si>
  <si>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</si>
  <si>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</si>
  <si>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</si>
  <si>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</si>
  <si>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</si>
  <si>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</si>
  <si>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</si>
  <si>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</si>
  <si>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</si>
  <si>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</si>
  <si>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</si>
  <si>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</si>
  <si>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</si>
  <si>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</si>
  <si>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</si>
  <si>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</si>
  <si>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</si>
  <si>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</si>
  <si>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</si>
  <si>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</si>
  <si>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</si>
  <si>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</si>
  <si>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</si>
  <si>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22:00 FRI in TCHP // 04:00 AM FRI in CAT LAI // 22:00 PM THU at TRANSIMEX, TANAMEXCO (don’t accept ICD PHUOCLONG /BINHDUONG)</t>
  </si>
  <si>
    <t>FEEDER
(VSX - VTS - IHX)</t>
  </si>
  <si>
    <t>BALBOA</t>
  </si>
  <si>
    <t>FEEDER
(QVS - VTS - IHX)</t>
  </si>
  <si>
    <t>FEEDER (CV2 E)</t>
  </si>
  <si>
    <t xml:space="preserve"> </t>
  </si>
  <si>
    <t>FEEDER
(VTS - IHX - VSX)</t>
  </si>
  <si>
    <t>FEEDER (CV2-E)</t>
  </si>
  <si>
    <t>ZHONG HANG SHENG</t>
  </si>
  <si>
    <t>AS PAMELA</t>
  </si>
  <si>
    <t>CAPE FAWLEY</t>
  </si>
  <si>
    <t>SINAR SUNDA</t>
  </si>
  <si>
    <t>SAN LORENZO</t>
  </si>
  <si>
    <t>MERATUS JAYAGIRI</t>
  </si>
  <si>
    <t>QINGDAO</t>
  </si>
  <si>
    <t>LAKONIA</t>
  </si>
  <si>
    <t>COSCO SURABAYA</t>
  </si>
  <si>
    <t>002W</t>
  </si>
  <si>
    <t>AN HAI</t>
  </si>
  <si>
    <t>BFAD SOUTHERN</t>
  </si>
  <si>
    <t>X-PRESS KARAKORAM</t>
  </si>
  <si>
    <t>064E</t>
  </si>
  <si>
    <t>SEASPAN TOKYO</t>
  </si>
  <si>
    <t>011W</t>
  </si>
  <si>
    <t>011E</t>
  </si>
  <si>
    <t>EVER LAWFUL</t>
  </si>
  <si>
    <t>065E</t>
  </si>
  <si>
    <t>APL YANGSHAN</t>
  </si>
  <si>
    <t>259S</t>
  </si>
  <si>
    <t>016S</t>
  </si>
  <si>
    <t>ITAL USODIMARE</t>
  </si>
  <si>
    <t>059W</t>
  </si>
  <si>
    <t>CMA CGM TANYA</t>
  </si>
  <si>
    <t>CELSIUS BRICKELL</t>
  </si>
  <si>
    <t>COSCO SAO PAULO</t>
  </si>
  <si>
    <t>005W</t>
  </si>
  <si>
    <t>011N</t>
  </si>
  <si>
    <t>174N</t>
  </si>
  <si>
    <t>066N</t>
  </si>
  <si>
    <t>034N</t>
  </si>
  <si>
    <t>0682-058E</t>
  </si>
  <si>
    <t>EVER LIBRA</t>
  </si>
  <si>
    <t>0683-074E</t>
  </si>
  <si>
    <t>EVER LEGACY</t>
  </si>
  <si>
    <t>0684-065E</t>
  </si>
  <si>
    <t>EVER LADEN</t>
  </si>
  <si>
    <t>0685-065E</t>
  </si>
  <si>
    <t>058E</t>
  </si>
  <si>
    <t>074E</t>
  </si>
  <si>
    <t>KOTA PEONY</t>
  </si>
  <si>
    <t>002E</t>
  </si>
  <si>
    <t>CSCL SPRING</t>
  </si>
  <si>
    <t>WAN HAI A01</t>
  </si>
  <si>
    <t>E007</t>
  </si>
  <si>
    <t>KOTA PRIMROSE</t>
  </si>
  <si>
    <t>CMA CGM ADONIS</t>
  </si>
  <si>
    <t>0MHMRE1MA</t>
  </si>
  <si>
    <t>CMA CGM ARCTIC</t>
  </si>
  <si>
    <t>0MHM5E1MA</t>
  </si>
  <si>
    <t>CMA CGM LIBERTY</t>
  </si>
  <si>
    <t>0MHN9E1MA</t>
  </si>
  <si>
    <t>CMA CGM ARGENTINA</t>
  </si>
  <si>
    <t>0MHMXE1MA</t>
  </si>
  <si>
    <t>033E</t>
  </si>
  <si>
    <t>174E</t>
  </si>
  <si>
    <t>EVER FEAT</t>
  </si>
  <si>
    <t>1166E</t>
  </si>
  <si>
    <t>EVER FIT</t>
  </si>
  <si>
    <t>1167E</t>
  </si>
  <si>
    <t>EVER FAITH</t>
  </si>
  <si>
    <t>1168E</t>
  </si>
  <si>
    <t>EVER FAST</t>
  </si>
  <si>
    <t>1169E</t>
  </si>
  <si>
    <t>CSCL ASIA</t>
  </si>
  <si>
    <t>162E</t>
  </si>
  <si>
    <t>OOCL ATLANTA</t>
  </si>
  <si>
    <t>160E</t>
  </si>
  <si>
    <t>OOCL HO CHI MINH CITY</t>
  </si>
  <si>
    <t>BLANK SAILING</t>
  </si>
  <si>
    <t>0PPKZE1MA</t>
  </si>
  <si>
    <t>CMA CGM JACQUES JUNIOR</t>
  </si>
  <si>
    <t>0PPL0E1MA</t>
  </si>
  <si>
    <t>CSCL LONG BEACH</t>
  </si>
  <si>
    <t>055E</t>
  </si>
  <si>
    <t>CMA CGM LYRA</t>
  </si>
  <si>
    <t>0PPKUE1MA</t>
  </si>
  <si>
    <t>125S</t>
  </si>
  <si>
    <t>260S</t>
  </si>
  <si>
    <t>126S</t>
  </si>
  <si>
    <t>261S</t>
  </si>
  <si>
    <t>167S</t>
  </si>
  <si>
    <t>017S</t>
  </si>
  <si>
    <t>168S</t>
  </si>
  <si>
    <t>018S</t>
  </si>
  <si>
    <t>174W</t>
  </si>
  <si>
    <t>NYK FURANO</t>
  </si>
  <si>
    <t>018W</t>
  </si>
  <si>
    <t>NYK FUJI</t>
  </si>
  <si>
    <t>126W</t>
  </si>
  <si>
    <t>SEAMAX STAMFORD</t>
  </si>
  <si>
    <t>144W</t>
  </si>
  <si>
    <t>116W</t>
  </si>
  <si>
    <t>COSCO WELLINGTON</t>
  </si>
  <si>
    <t>092W</t>
  </si>
  <si>
    <t>KOTA LEKAS</t>
  </si>
  <si>
    <t>COSCO AQABA</t>
  </si>
  <si>
    <t>082W</t>
  </si>
  <si>
    <t>EVER UNITED</t>
  </si>
  <si>
    <t>199W</t>
  </si>
  <si>
    <t>LUANDA EXPRESS</t>
  </si>
  <si>
    <t>2422W</t>
  </si>
  <si>
    <t>HANOVER EXPRESS</t>
  </si>
  <si>
    <t>2423W</t>
  </si>
  <si>
    <t>CMA CGM DON PASCUALE</t>
  </si>
  <si>
    <t>04FI5W1MA</t>
  </si>
  <si>
    <t>COSCO KOREA</t>
  </si>
  <si>
    <t>084W</t>
  </si>
  <si>
    <t>MAERSK SARNIA</t>
  </si>
  <si>
    <t>426W</t>
  </si>
  <si>
    <t>ALEXANDRIA BRIDGE</t>
  </si>
  <si>
    <t>070W</t>
  </si>
  <si>
    <t>DIAMANTIS P.</t>
  </si>
  <si>
    <t>424W</t>
  </si>
  <si>
    <t>EXPRESS SPAIN</t>
  </si>
  <si>
    <t>146W</t>
  </si>
  <si>
    <t>NAVIOS CHRYSALIS</t>
  </si>
  <si>
    <t>GSL VALERIE</t>
  </si>
  <si>
    <t>423W</t>
  </si>
  <si>
    <t>SEASMILE</t>
  </si>
  <si>
    <t>KOTA LAGU</t>
  </si>
  <si>
    <t>425W</t>
  </si>
  <si>
    <t>0AAPRW1MA</t>
  </si>
  <si>
    <t>KOTA PURI</t>
  </si>
  <si>
    <t>033W</t>
  </si>
  <si>
    <t>COSCO SHIPPING DANUBE</t>
  </si>
  <si>
    <t>040W</t>
  </si>
  <si>
    <t>COSCO SHIPPING RHINE</t>
  </si>
  <si>
    <t>034W</t>
  </si>
  <si>
    <t>KOTA PAHLAWAN</t>
  </si>
  <si>
    <t>0037W</t>
  </si>
  <si>
    <t>CMA CGM SAO PAULO</t>
  </si>
  <si>
    <t>0BDICW1MA</t>
  </si>
  <si>
    <t>COSCO PRINCE RUPERT</t>
  </si>
  <si>
    <t>079W</t>
  </si>
  <si>
    <t>CMA CGM BAHIA</t>
  </si>
  <si>
    <t>0BDIGW1MA</t>
  </si>
  <si>
    <t>COSCO SHIPPING MEXICO</t>
  </si>
  <si>
    <t>001W</t>
  </si>
  <si>
    <t>COSCO SHIPPING URUGUAY</t>
  </si>
  <si>
    <t>XIN YANG SHAN</t>
  </si>
  <si>
    <t>202W</t>
  </si>
  <si>
    <t>SPIL CAYA</t>
  </si>
  <si>
    <t>105W</t>
  </si>
  <si>
    <t>427W</t>
  </si>
  <si>
    <t>CF ATHENA</t>
  </si>
  <si>
    <t>062W</t>
  </si>
  <si>
    <t>ANAXAGORAS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</si>
</sst>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1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4">
    <xf numFmtId="0" fontId="0" fillId="0" borderId="0" xfId="0"/>
    <xf numFmtId="0" fontId="44" fillId="24" borderId="0" xfId="135" applyFont="1" applyFill="1" applyAlignment="1">
      <alignment vertical="center"/>
    </xf>
    <xf numFmtId="0" fontId="8" fillId="0" borderId="0" xfId="23" applyFont="1"/>
    <xf numFmtId="16" fontId="9" fillId="0" borderId="0" xfId="28" applyNumberFormat="1" applyFont="1" applyAlignment="1">
      <alignment horizontal="center" vertical="center"/>
    </xf>
    <xf numFmtId="0" fontId="9" fillId="0" borderId="0" xfId="26" applyFont="1" applyAlignment="1">
      <alignment horizontal="left" vertical="center"/>
    </xf>
    <xf numFmtId="0" fontId="7" fillId="0" borderId="0" xfId="0" applyFont="1"/>
    <xf numFmtId="0" fontId="7" fillId="0" borderId="0" xfId="26" applyFont="1" applyAlignment="1">
      <alignment vertical="center"/>
    </xf>
    <xf numFmtId="0" fontId="8" fillId="0" borderId="0" xfId="23" applyFont="1" applyAlignment="1">
      <alignment vertical="center"/>
    </xf>
    <xf numFmtId="0" fontId="7" fillId="0" borderId="0" xfId="28" applyFont="1" applyAlignment="1">
      <alignment vertical="center"/>
    </xf>
    <xf numFmtId="16" fontId="9" fillId="0" borderId="0" xfId="28" quotePrefix="1" applyNumberFormat="1" applyFont="1" applyAlignment="1">
      <alignment horizontal="center" vertical="center"/>
    </xf>
    <xf numFmtId="0" fontId="6" fillId="0" borderId="0" xfId="25" applyFont="1" applyAlignment="1">
      <alignment horizontal="center"/>
    </xf>
    <xf numFmtId="0" fontId="10" fillId="0" borderId="0" xfId="25" applyFont="1"/>
    <xf numFmtId="166" fontId="6" fillId="0" borderId="0" xfId="24" applyNumberFormat="1" applyFont="1" applyAlignment="1">
      <alignment horizontal="center"/>
    </xf>
    <xf numFmtId="0" fontId="6" fillId="0" borderId="0" xfId="24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 applyAlignment="1">
      <alignment horizontal="right"/>
    </xf>
    <xf numFmtId="0" fontId="49" fillId="0" borderId="0" xfId="23" applyFont="1"/>
    <xf numFmtId="0" fontId="6" fillId="0" borderId="0" xfId="23" applyFont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/>
    <xf numFmtId="0" fontId="8" fillId="0" borderId="0" xfId="0" applyFont="1"/>
    <xf numFmtId="0" fontId="6" fillId="0" borderId="0" xfId="23" applyFont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Alignment="1">
      <alignment horizontal="right" vertical="center"/>
    </xf>
    <xf numFmtId="0" fontId="9" fillId="0" borderId="0" xfId="26" applyFont="1" applyAlignment="1">
      <alignment vertical="center"/>
    </xf>
    <xf numFmtId="0" fontId="48" fillId="0" borderId="0" xfId="26" applyFont="1" applyAlignment="1">
      <alignment vertical="center"/>
    </xf>
    <xf numFmtId="0" fontId="52" fillId="0" borderId="0" xfId="26" applyFont="1" applyAlignment="1">
      <alignment vertical="center"/>
    </xf>
    <xf numFmtId="0" fontId="9" fillId="0" borderId="0" xfId="26" applyFont="1" applyAlignment="1">
      <alignment horizontal="right" vertical="center"/>
    </xf>
    <xf numFmtId="1" fontId="8" fillId="0" borderId="0" xfId="28" applyNumberFormat="1" applyFont="1" applyAlignment="1">
      <alignment horizontal="left" vertical="center"/>
    </xf>
    <xf numFmtId="0" fontId="9" fillId="0" borderId="0" xfId="28" applyFont="1" applyAlignment="1">
      <alignment vertical="center"/>
    </xf>
    <xf numFmtId="0" fontId="6" fillId="0" borderId="0" xfId="26" applyFont="1" applyAlignment="1">
      <alignment vertical="center"/>
    </xf>
    <xf numFmtId="0" fontId="8" fillId="0" borderId="0" xfId="28" applyFont="1" applyAlignment="1">
      <alignment vertical="center"/>
    </xf>
    <xf numFmtId="16" fontId="53" fillId="0" borderId="0" xfId="23" applyNumberFormat="1" applyFont="1" applyAlignment="1">
      <alignment horizontal="center"/>
    </xf>
    <xf numFmtId="0" fontId="7" fillId="0" borderId="0" xfId="28" applyFont="1" applyAlignment="1">
      <alignment horizontal="left" vertical="center"/>
    </xf>
    <xf numFmtId="0" fontId="9" fillId="0" borderId="0" xfId="23" applyFont="1"/>
    <xf numFmtId="0" fontId="8" fillId="0" borderId="0" xfId="25" applyFont="1"/>
    <xf numFmtId="0" fontId="18" fillId="0" borderId="0" xfId="25" applyFont="1" applyAlignment="1">
      <alignment horizontal="center"/>
    </xf>
    <xf numFmtId="0" fontId="10" fillId="0" borderId="0" xfId="24" applyFont="1" applyAlignment="1">
      <alignment horizontal="centerContinuous"/>
    </xf>
    <xf numFmtId="0" fontId="10" fillId="0" borderId="0" xfId="24" applyFont="1"/>
    <xf numFmtId="0" fontId="8" fillId="0" borderId="0" xfId="0" applyFont="1" applyAlignment="1">
      <alignment horizontal="right"/>
    </xf>
    <xf numFmtId="1" fontId="54" fillId="0" borderId="0" xfId="28" applyNumberFormat="1" applyFont="1" applyAlignment="1">
      <alignment horizontal="left" vertical="center"/>
    </xf>
    <xf numFmtId="0" fontId="49" fillId="0" borderId="0" xfId="28" applyFont="1" applyAlignment="1">
      <alignment vertical="center"/>
    </xf>
    <xf numFmtId="0" fontId="9" fillId="0" borderId="0" xfId="28" applyFont="1" applyAlignment="1">
      <alignment horizontal="right" vertical="center"/>
    </xf>
    <xf numFmtId="0" fontId="9" fillId="0" borderId="0" xfId="23" applyFont="1" applyAlignment="1">
      <alignment horizontal="left"/>
    </xf>
    <xf numFmtId="0" fontId="6" fillId="0" borderId="0" xfId="24" applyFont="1" applyAlignment="1">
      <alignment horizontal="centerContinuous"/>
    </xf>
    <xf numFmtId="0" fontId="8" fillId="0" borderId="0" xfId="23" applyFont="1" applyAlignment="1">
      <alignment horizontal="left"/>
    </xf>
    <xf numFmtId="0" fontId="8" fillId="0" borderId="0" xfId="0" applyFont="1" applyAlignment="1">
      <alignment horizontal="left"/>
    </xf>
    <xf numFmtId="0" fontId="48" fillId="0" borderId="0" xfId="136" applyFont="1" applyAlignment="1">
      <alignment horizontal="left" vertical="center"/>
    </xf>
    <xf numFmtId="0" fontId="6" fillId="0" borderId="0" xfId="135" applyFont="1" applyAlignment="1">
      <alignment horizontal="left" vertical="center"/>
    </xf>
    <xf numFmtId="0" fontId="7" fillId="0" borderId="0" xfId="134" applyFont="1" applyAlignment="1">
      <alignment horizontal="left" vertical="center"/>
    </xf>
    <xf numFmtId="0" fontId="7" fillId="0" borderId="0" xfId="23" applyFont="1" applyAlignment="1">
      <alignment horizontal="left" vertical="center"/>
    </xf>
    <xf numFmtId="0" fontId="5" fillId="0" borderId="0" xfId="27" applyFo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Alignment="1">
      <alignment vertical="center"/>
    </xf>
    <xf numFmtId="166" fontId="44" fillId="26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left"/>
    </xf>
    <xf numFmtId="0" fontId="67" fillId="25" borderId="0" xfId="28" applyFont="1" applyFill="1" applyAlignment="1">
      <alignment horizontal="right" vertical="center"/>
    </xf>
    <xf numFmtId="0" fontId="68" fillId="24" borderId="0" xfId="26" applyFont="1" applyFill="1" applyAlignment="1">
      <alignment vertical="center"/>
    </xf>
    <xf numFmtId="0" fontId="5" fillId="25" borderId="0" xfId="24" applyFont="1" applyFill="1" applyAlignment="1">
      <alignment horizontal="left"/>
    </xf>
    <xf numFmtId="0" fontId="5" fillId="25" borderId="0" xfId="24" applyFont="1" applyFill="1"/>
    <xf numFmtId="0" fontId="5" fillId="25" borderId="0" xfId="23" applyFont="1" applyFill="1"/>
    <xf numFmtId="0" fontId="43" fillId="24" borderId="0" xfId="26" applyFont="1" applyFill="1" applyAlignment="1">
      <alignment vertical="center"/>
    </xf>
    <xf numFmtId="0" fontId="58" fillId="24" borderId="0" xfId="26" applyFont="1" applyFill="1" applyAlignment="1">
      <alignment vertical="center"/>
    </xf>
    <xf numFmtId="0" fontId="69" fillId="24" borderId="0" xfId="23" applyFont="1" applyFill="1" applyAlignment="1">
      <alignment horizontal="right" vertical="center"/>
    </xf>
    <xf numFmtId="0" fontId="46" fillId="24" borderId="0" xfId="26" applyFont="1" applyFill="1" applyAlignment="1">
      <alignment vertical="center"/>
    </xf>
    <xf numFmtId="0" fontId="56" fillId="24" borderId="0" xfId="26" applyFont="1" applyFill="1" applyAlignment="1">
      <alignment vertical="center"/>
    </xf>
    <xf numFmtId="0" fontId="70" fillId="24" borderId="0" xfId="23" applyFont="1" applyFill="1" applyAlignment="1">
      <alignment horizontal="right" vertical="center"/>
    </xf>
    <xf numFmtId="0" fontId="71" fillId="24" borderId="0" xfId="26" applyFont="1" applyFill="1" applyAlignment="1">
      <alignment vertical="center"/>
    </xf>
    <xf numFmtId="165" fontId="71" fillId="25" borderId="0" xfId="24" applyNumberFormat="1" applyFont="1" applyFill="1" applyAlignment="1">
      <alignment horizontal="left"/>
    </xf>
    <xf numFmtId="0" fontId="14" fillId="25" borderId="0" xfId="23" applyFont="1" applyFill="1" applyAlignment="1">
      <alignment vertical="center"/>
    </xf>
    <xf numFmtId="0" fontId="58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68" fillId="25" borderId="0" xfId="28" applyFont="1" applyFill="1" applyAlignment="1">
      <alignment horizontal="left" vertical="center"/>
    </xf>
    <xf numFmtId="0" fontId="73" fillId="24" borderId="0" xfId="23" applyFont="1" applyFill="1" applyAlignment="1">
      <alignment horizontal="right" vertical="center"/>
    </xf>
    <xf numFmtId="0" fontId="61" fillId="25" borderId="0" xfId="23" applyFont="1" applyFill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Alignment="1">
      <alignment horizontal="center" vertical="center"/>
    </xf>
    <xf numFmtId="0" fontId="74" fillId="26" borderId="0" xfId="27" applyFont="1" applyFill="1" applyAlignment="1">
      <alignment horizontal="center" vertical="center"/>
    </xf>
    <xf numFmtId="16" fontId="74" fillId="0" borderId="0" xfId="27" applyNumberFormat="1" applyFont="1" applyAlignment="1">
      <alignment horizontal="center" vertical="center"/>
    </xf>
    <xf numFmtId="16" fontId="74" fillId="26" borderId="0" xfId="0" applyNumberFormat="1" applyFont="1" applyFill="1" applyAlignment="1">
      <alignment horizontal="center" vertical="center"/>
    </xf>
    <xf numFmtId="0" fontId="44" fillId="0" borderId="0" xfId="23" applyFont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 wrapText="1"/>
    </xf>
    <xf numFmtId="0" fontId="5" fillId="0" borderId="0" xfId="27" applyFont="1" applyAlignment="1">
      <alignment vertical="center"/>
    </xf>
    <xf numFmtId="0" fontId="60" fillId="0" borderId="0" xfId="27" applyFont="1" applyAlignment="1">
      <alignment vertical="center"/>
    </xf>
    <xf numFmtId="16" fontId="56" fillId="26" borderId="0" xfId="24" applyNumberFormat="1" applyFont="1" applyFill="1" applyAlignment="1">
      <alignment horizontal="center" vertical="center"/>
    </xf>
    <xf numFmtId="166" fontId="56" fillId="24" borderId="0" xfId="0" applyNumberFormat="1" applyFont="1" applyFill="1" applyAlignment="1">
      <alignment horizontal="center" vertical="center"/>
    </xf>
    <xf numFmtId="16" fontId="56" fillId="0" borderId="0" xfId="24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16" fontId="75" fillId="0" borderId="0" xfId="27" quotePrefix="1" applyNumberFormat="1" applyFont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Alignment="1">
      <alignment vertical="center"/>
    </xf>
    <xf numFmtId="0" fontId="68" fillId="25" borderId="0" xfId="28" applyFont="1" applyFill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Alignment="1">
      <alignment horizontal="center" vertical="center"/>
    </xf>
    <xf numFmtId="0" fontId="44" fillId="0" borderId="0" xfId="24" applyFont="1" applyAlignment="1">
      <alignment horizontal="left"/>
    </xf>
    <xf numFmtId="165" fontId="46" fillId="25" borderId="0" xfId="24" applyNumberFormat="1" applyFont="1" applyFill="1" applyAlignment="1">
      <alignment horizontal="left"/>
    </xf>
    <xf numFmtId="0" fontId="78" fillId="25" borderId="0" xfId="23" applyFont="1" applyFill="1" applyAlignment="1">
      <alignment vertical="center"/>
    </xf>
    <xf numFmtId="0" fontId="46" fillId="25" borderId="0" xfId="0" applyFont="1" applyFill="1" applyAlignment="1">
      <alignment horizontal="center"/>
    </xf>
    <xf numFmtId="16" fontId="78" fillId="25" borderId="0" xfId="23" applyNumberFormat="1" applyFont="1" applyFill="1"/>
    <xf numFmtId="0" fontId="78" fillId="0" borderId="0" xfId="27" applyFont="1"/>
    <xf numFmtId="16" fontId="5" fillId="25" borderId="0" xfId="23" applyNumberFormat="1" applyFont="1" applyFill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Alignment="1">
      <alignment vertical="center"/>
    </xf>
    <xf numFmtId="0" fontId="5" fillId="0" borderId="0" xfId="132" applyFo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7" fillId="0" borderId="0" xfId="132" applyFont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>
      <alignment horizontal="center"/>
    </xf>
    <xf numFmtId="2" fontId="56" fillId="0" borderId="0" xfId="132" applyNumberFormat="1" applyFont="1" applyAlignment="1">
      <alignment horizontal="left"/>
    </xf>
    <xf numFmtId="0" fontId="44" fillId="0" borderId="0" xfId="133" applyFont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Alignment="1">
      <alignment horizontal="center"/>
    </xf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Alignment="1">
      <alignment horizontal="center"/>
    </xf>
    <xf numFmtId="0" fontId="42" fillId="0" borderId="0" xfId="132" applyFont="1"/>
    <xf numFmtId="0" fontId="75" fillId="0" borderId="0" xfId="27" applyFont="1" applyAlignment="1">
      <alignment horizontal="left" vertical="center"/>
    </xf>
    <xf numFmtId="0" fontId="56" fillId="28" borderId="0" xfId="133" applyFont="1" applyFill="1" applyAlignment="1">
      <alignment horizontal="center"/>
    </xf>
    <xf numFmtId="0" fontId="68" fillId="24" borderId="0" xfId="135" applyFont="1" applyFill="1" applyAlignment="1">
      <alignment vertical="center"/>
    </xf>
    <xf numFmtId="0" fontId="64" fillId="24" borderId="0" xfId="135" applyFont="1" applyFill="1" applyAlignment="1">
      <alignment vertical="center"/>
    </xf>
    <xf numFmtId="0" fontId="44" fillId="26" borderId="0" xfId="136" applyFont="1" applyFill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79" fillId="25" borderId="0" xfId="133" applyFont="1" applyFill="1" applyAlignment="1">
      <alignment horizontal="right"/>
    </xf>
    <xf numFmtId="164" fontId="5" fillId="25" borderId="0" xfId="133" applyNumberFormat="1" applyFont="1" applyFill="1"/>
    <xf numFmtId="0" fontId="5" fillId="25" borderId="0" xfId="133" applyFont="1" applyFill="1"/>
    <xf numFmtId="0" fontId="5" fillId="25" borderId="0" xfId="134" applyFont="1" applyFill="1"/>
    <xf numFmtId="0" fontId="67" fillId="25" borderId="0" xfId="136" applyFont="1" applyFill="1" applyAlignment="1">
      <alignment horizontal="right" vertical="center"/>
    </xf>
    <xf numFmtId="0" fontId="43" fillId="24" borderId="0" xfId="135" applyFont="1" applyFill="1" applyAlignment="1">
      <alignment vertical="center"/>
    </xf>
    <xf numFmtId="0" fontId="14" fillId="25" borderId="0" xfId="134" applyFont="1" applyFill="1" applyAlignment="1">
      <alignment vertical="center"/>
    </xf>
    <xf numFmtId="0" fontId="71" fillId="24" borderId="0" xfId="135" applyFont="1" applyFill="1" applyAlignment="1">
      <alignment vertical="center"/>
    </xf>
    <xf numFmtId="0" fontId="73" fillId="30" borderId="0" xfId="134" applyFont="1" applyFill="1" applyAlignment="1">
      <alignment horizontal="right" vertical="center"/>
    </xf>
    <xf numFmtId="16" fontId="5" fillId="25" borderId="0" xfId="134" applyNumberFormat="1" applyFont="1" applyFill="1"/>
    <xf numFmtId="0" fontId="68" fillId="25" borderId="0" xfId="136" applyFont="1" applyFill="1" applyAlignment="1">
      <alignment horizontal="left" vertical="center"/>
    </xf>
    <xf numFmtId="0" fontId="73" fillId="24" borderId="0" xfId="134" applyFont="1" applyFill="1" applyAlignment="1">
      <alignment horizontal="right" vertical="center"/>
    </xf>
    <xf numFmtId="0" fontId="61" fillId="25" borderId="0" xfId="134" applyFont="1" applyFill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1" fontId="80" fillId="25" borderId="0" xfId="136" applyNumberFormat="1" applyFont="1" applyFill="1" applyAlignment="1">
      <alignment horizontal="left" vertical="center"/>
    </xf>
    <xf numFmtId="1" fontId="81" fillId="25" borderId="0" xfId="136" applyNumberFormat="1" applyFont="1" applyFill="1" applyAlignment="1">
      <alignment horizontal="left" vertical="center"/>
    </xf>
    <xf numFmtId="16" fontId="42" fillId="25" borderId="0" xfId="136" quotePrefix="1" applyNumberFormat="1" applyFont="1" applyFill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Alignment="1">
      <alignment horizontal="left"/>
    </xf>
    <xf numFmtId="0" fontId="79" fillId="25" borderId="0" xfId="134" applyFont="1" applyFill="1" applyAlignment="1">
      <alignment horizontal="right" vertical="center"/>
    </xf>
    <xf numFmtId="0" fontId="66" fillId="24" borderId="0" xfId="135" applyFont="1" applyFill="1" applyAlignment="1">
      <alignment vertical="center"/>
    </xf>
    <xf numFmtId="0" fontId="45" fillId="24" borderId="0" xfId="135" applyFont="1" applyFill="1" applyAlignment="1">
      <alignment vertical="center"/>
    </xf>
    <xf numFmtId="0" fontId="84" fillId="28" borderId="0" xfId="133" applyFont="1" applyFill="1"/>
    <xf numFmtId="0" fontId="56" fillId="24" borderId="0" xfId="135" applyFont="1" applyFill="1" applyAlignment="1">
      <alignment vertical="center"/>
    </xf>
    <xf numFmtId="0" fontId="70" fillId="24" borderId="0" xfId="134" applyFont="1" applyFill="1" applyAlignment="1">
      <alignment horizontal="right" vertical="center"/>
    </xf>
    <xf numFmtId="16" fontId="43" fillId="25" borderId="0" xfId="133" applyNumberFormat="1" applyFont="1" applyFill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Alignment="1">
      <alignment horizontal="left" vertical="center"/>
    </xf>
    <xf numFmtId="0" fontId="68" fillId="24" borderId="0" xfId="26" applyFont="1" applyFill="1" applyAlignment="1">
      <alignment horizontal="left" vertical="center"/>
    </xf>
    <xf numFmtId="0" fontId="46" fillId="24" borderId="0" xfId="26" applyFont="1" applyFill="1" applyAlignment="1">
      <alignment horizontal="left" vertical="center"/>
    </xf>
    <xf numFmtId="0" fontId="74" fillId="24" borderId="0" xfId="26" applyFont="1" applyFill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3" fillId="0" borderId="0" xfId="27" applyFont="1"/>
    <xf numFmtId="0" fontId="61" fillId="0" borderId="0" xfId="27" applyFont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Border="1" applyAlignment="1">
      <alignment vertical="center"/>
    </xf>
    <xf numFmtId="166" fontId="44" fillId="0" borderId="23" xfId="0" applyNumberFormat="1" applyFont="1" applyBorder="1" applyAlignment="1">
      <alignment horizontal="center" vertical="center"/>
    </xf>
    <xf numFmtId="166" fontId="44" fillId="0" borderId="21" xfId="0" applyNumberFormat="1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Alignment="1">
      <alignment horizontal="center" vertical="center"/>
    </xf>
    <xf numFmtId="0" fontId="44" fillId="0" borderId="19" xfId="27" applyFont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Alignment="1">
      <alignment horizontal="left" vertical="center"/>
    </xf>
    <xf numFmtId="16" fontId="74" fillId="26" borderId="0" xfId="24" applyNumberFormat="1" applyFont="1" applyFill="1" applyAlignment="1">
      <alignment horizontal="left" vertical="center"/>
    </xf>
    <xf numFmtId="16" fontId="74" fillId="0" borderId="0" xfId="24" applyNumberFormat="1" applyFont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6" fillId="24" borderId="0" xfId="26" applyFont="1" applyFill="1" applyAlignment="1">
      <alignment horizontal="left" vertical="center"/>
    </xf>
    <xf numFmtId="0" fontId="71" fillId="24" borderId="0" xfId="26" applyFont="1" applyFill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Border="1" applyAlignment="1">
      <alignment horizontal="center" vertical="center" wrapText="1"/>
    </xf>
    <xf numFmtId="0" fontId="5" fillId="24" borderId="0" xfId="28" applyFont="1" applyFill="1" applyAlignment="1">
      <alignment horizontal="center"/>
    </xf>
    <xf numFmtId="0" fontId="5" fillId="25" borderId="0" xfId="23" applyFont="1" applyFill="1" applyAlignment="1">
      <alignment horizontal="center"/>
    </xf>
    <xf numFmtId="0" fontId="5" fillId="25" borderId="0" xfId="23" applyFont="1" applyFill="1" applyAlignment="1">
      <alignment horizontal="left"/>
    </xf>
    <xf numFmtId="0" fontId="58" fillId="25" borderId="0" xfId="0" applyFont="1" applyFill="1" applyAlignment="1">
      <alignment horizontal="left"/>
    </xf>
    <xf numFmtId="0" fontId="61" fillId="25" borderId="0" xfId="23" applyFont="1" applyFill="1" applyAlignment="1">
      <alignment horizontal="left"/>
    </xf>
    <xf numFmtId="0" fontId="61" fillId="25" borderId="0" xfId="23" applyFont="1" applyFill="1"/>
    <xf numFmtId="0" fontId="58" fillId="25" borderId="0" xfId="0" applyFont="1" applyFill="1"/>
    <xf numFmtId="0" fontId="63" fillId="26" borderId="0" xfId="0" applyFont="1" applyFill="1"/>
    <xf numFmtId="0" fontId="56" fillId="25" borderId="0" xfId="0" applyFont="1" applyFill="1"/>
    <xf numFmtId="0" fontId="46" fillId="25" borderId="0" xfId="0" applyFont="1" applyFill="1"/>
    <xf numFmtId="0" fontId="68" fillId="24" borderId="0" xfId="26" applyFont="1" applyFill="1" applyAlignment="1">
      <alignment horizontal="center" vertical="center"/>
    </xf>
    <xf numFmtId="0" fontId="56" fillId="24" borderId="0" xfId="26" applyFont="1" applyFill="1" applyAlignment="1">
      <alignment horizontal="center" vertical="center"/>
    </xf>
    <xf numFmtId="0" fontId="71" fillId="24" borderId="0" xfId="26" applyFont="1" applyFill="1" applyAlignment="1">
      <alignment horizontal="center" vertical="center"/>
    </xf>
    <xf numFmtId="0" fontId="58" fillId="24" borderId="0" xfId="26" applyFont="1" applyFill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Alignment="1">
      <alignment horizontal="center" vertical="center"/>
    </xf>
    <xf numFmtId="0" fontId="46" fillId="24" borderId="0" xfId="26" applyFont="1" applyFill="1" applyAlignment="1">
      <alignment horizontal="center" vertical="center"/>
    </xf>
    <xf numFmtId="2" fontId="5" fillId="25" borderId="0" xfId="23" applyNumberFormat="1" applyFont="1" applyFill="1" applyAlignment="1">
      <alignment horizontal="left"/>
    </xf>
    <xf numFmtId="2" fontId="56" fillId="0" borderId="0" xfId="132" applyNumberFormat="1" applyFont="1"/>
    <xf numFmtId="0" fontId="61" fillId="25" borderId="0" xfId="134" applyFont="1" applyFill="1"/>
    <xf numFmtId="0" fontId="82" fillId="31" borderId="0" xfId="0" applyFont="1" applyFill="1"/>
    <xf numFmtId="0" fontId="44" fillId="0" borderId="0" xfId="132" applyFont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Border="1" applyAlignment="1">
      <alignment horizontal="center" vertical="center"/>
    </xf>
    <xf numFmtId="0" fontId="44" fillId="0" borderId="29" xfId="132" applyFont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Alignment="1">
      <alignment horizontal="left" vertical="center"/>
    </xf>
    <xf numFmtId="0" fontId="43" fillId="24" borderId="0" xfId="135" applyFont="1" applyFill="1" applyAlignment="1">
      <alignment horizontal="left" vertical="center"/>
    </xf>
    <xf numFmtId="0" fontId="66" fillId="24" borderId="0" xfId="135" applyFont="1" applyFill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Alignment="1">
      <alignment horizontal="left"/>
    </xf>
    <xf numFmtId="0" fontId="5" fillId="25" borderId="0" xfId="134" applyFont="1" applyFill="1" applyAlignment="1">
      <alignment horizontal="left"/>
    </xf>
    <xf numFmtId="16" fontId="43" fillId="25" borderId="0" xfId="133" applyNumberFormat="1" applyFont="1" applyFill="1" applyAlignment="1">
      <alignment horizontal="left"/>
    </xf>
    <xf numFmtId="0" fontId="56" fillId="25" borderId="0" xfId="0" applyFont="1" applyFill="1" applyAlignment="1">
      <alignment horizontal="left"/>
    </xf>
    <xf numFmtId="0" fontId="61" fillId="25" borderId="0" xfId="134" applyFont="1" applyFill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Alignment="1">
      <alignment vertical="center"/>
    </xf>
    <xf numFmtId="0" fontId="56" fillId="24" borderId="0" xfId="135" applyFont="1" applyFill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/>
    <xf numFmtId="0" fontId="60" fillId="0" borderId="12" xfId="0" applyFont="1" applyBorder="1" applyAlignment="1">
      <alignment vertical="center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Border="1" applyAlignment="1">
      <alignment horizontal="center" vertical="center" wrapText="1"/>
    </xf>
    <xf numFmtId="0" fontId="74" fillId="26" borderId="0" xfId="27" applyFont="1" applyFill="1" applyAlignment="1">
      <alignment horizontal="left" vertical="center"/>
    </xf>
    <xf numFmtId="16" fontId="74" fillId="26" borderId="0" xfId="0" applyNumberFormat="1" applyFont="1" applyFill="1" applyAlignment="1">
      <alignment horizontal="left" vertical="center"/>
    </xf>
    <xf numFmtId="0" fontId="75" fillId="0" borderId="0" xfId="0" applyFont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44" fillId="0" borderId="31" xfId="132" applyFont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Border="1" applyAlignment="1">
      <alignment horizontal="center" vertical="center" wrapText="1"/>
    </xf>
    <xf numFmtId="0" fontId="44" fillId="0" borderId="14" xfId="132" applyFont="1" applyBorder="1" applyAlignment="1">
      <alignment horizontal="center" vertical="center" wrapText="1"/>
    </xf>
    <xf numFmtId="0" fontId="44" fillId="0" borderId="35" xfId="132" applyFont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Border="1" applyAlignment="1">
      <alignment horizontal="left"/>
    </xf>
    <xf numFmtId="0" fontId="44" fillId="0" borderId="26" xfId="132" applyFont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Border="1" applyAlignment="1">
      <alignment horizontal="center" vertical="center"/>
    </xf>
    <xf numFmtId="166" fontId="74" fillId="0" borderId="37" xfId="0" applyNumberFormat="1" applyFont="1" applyBorder="1" applyAlignment="1">
      <alignment vertical="center"/>
    </xf>
    <xf numFmtId="166" fontId="74" fillId="0" borderId="41" xfId="0" applyNumberFormat="1" applyFont="1" applyBorder="1" applyAlignment="1">
      <alignment vertical="center"/>
    </xf>
    <xf numFmtId="0" fontId="5" fillId="0" borderId="41" xfId="132" applyFont="1" applyBorder="1"/>
    <xf numFmtId="0" fontId="5" fillId="0" borderId="42" xfId="132" applyFont="1" applyBorder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Border="1" applyAlignment="1">
      <alignment horizontal="center" vertical="center"/>
    </xf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Border="1" applyAlignment="1">
      <alignment vertical="center"/>
    </xf>
    <xf numFmtId="166" fontId="74" fillId="0" borderId="30" xfId="0" applyNumberFormat="1" applyFont="1" applyBorder="1" applyAlignment="1">
      <alignment vertical="center"/>
    </xf>
    <xf numFmtId="0" fontId="63" fillId="26" borderId="30" xfId="0" applyFont="1" applyFill="1" applyBorder="1"/>
    <xf numFmtId="0" fontId="63" fillId="26" borderId="31" xfId="0" applyFont="1" applyFill="1" applyBorder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61" fillId="0" borderId="0" xfId="132" applyFont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Alignment="1">
      <alignment horizontal="center"/>
    </xf>
    <xf numFmtId="16" fontId="63" fillId="0" borderId="0" xfId="133" quotePrefix="1" applyNumberFormat="1" applyFont="1" applyAlignment="1">
      <alignment horizontal="center"/>
    </xf>
    <xf numFmtId="0" fontId="46" fillId="24" borderId="0" xfId="135" applyFont="1" applyFill="1" applyAlignment="1">
      <alignment vertical="center"/>
    </xf>
    <xf numFmtId="0" fontId="71" fillId="24" borderId="0" xfId="135" applyFont="1" applyFill="1" applyAlignment="1">
      <alignment horizontal="left" vertical="center"/>
    </xf>
    <xf numFmtId="165" fontId="71" fillId="25" borderId="0" xfId="133" applyNumberFormat="1" applyFont="1" applyFill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9" borderId="37" xfId="134" applyFont="1" applyFill="1" applyBorder="1" applyAlignment="1">
      <alignment horizontal="center" vertical="center" wrapText="1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5" fillId="25" borderId="0" xfId="132" applyFont="1" applyFill="1"/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Border="1" applyAlignment="1">
      <alignment vertical="center"/>
    </xf>
    <xf numFmtId="0" fontId="5" fillId="0" borderId="38" xfId="132" applyFont="1" applyBorder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Alignment="1">
      <alignment horizontal="center" vertical="center"/>
    </xf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Alignment="1">
      <alignment horizontal="center" wrapText="1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48" xfId="27" applyFont="1" applyBorder="1" applyAlignment="1">
      <alignment horizontal="center" vertical="center"/>
    </xf>
    <xf numFmtId="0" fontId="42" fillId="34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Border="1" applyAlignment="1">
      <alignment horizontal="center"/>
    </xf>
    <xf numFmtId="16" fontId="74" fillId="0" borderId="0" xfId="0" applyNumberFormat="1" applyFont="1" applyAlignment="1">
      <alignment horizontal="left" vertical="center"/>
    </xf>
    <xf numFmtId="16" fontId="74" fillId="25" borderId="0" xfId="24" applyNumberFormat="1" applyFont="1" applyFill="1" applyAlignment="1">
      <alignment horizontal="left" vertical="center"/>
    </xf>
    <xf numFmtId="16" fontId="7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horizontal="center" vertical="center"/>
    </xf>
    <xf numFmtId="16" fontId="76" fillId="0" borderId="0" xfId="27" quotePrefix="1" applyNumberFormat="1" applyFont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" fontId="89" fillId="25" borderId="38" xfId="0" quotePrefix="1" applyNumberFormat="1" applyFont="1" applyFill="1" applyBorder="1" applyAlignment="1">
      <alignment horizontal="center"/>
    </xf>
    <xf numFmtId="165" fontId="45" fillId="26" borderId="40" xfId="133" applyNumberFormat="1" applyFont="1" applyFill="1" applyBorder="1" applyAlignment="1">
      <alignment horizontal="center" vertical="center" wrapText="1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5" fillId="25" borderId="51" xfId="134" applyFont="1" applyFill="1" applyBorder="1" applyAlignment="1">
      <alignment horizontal="left"/>
    </xf>
    <xf numFmtId="16" fontId="75" fillId="25" borderId="0" xfId="133" applyNumberFormat="1" applyFont="1" applyFill="1" applyAlignment="1">
      <alignment horizontal="left" wrapText="1"/>
    </xf>
    <xf numFmtId="16" fontId="75" fillId="25" borderId="0" xfId="133" applyNumberFormat="1" applyFont="1" applyFill="1" applyAlignment="1">
      <alignment horizontal="center"/>
    </xf>
    <xf numFmtId="0" fontId="88" fillId="25" borderId="0" xfId="132" quotePrefix="1" applyFont="1" applyFill="1" applyAlignment="1">
      <alignment horizontal="center"/>
    </xf>
    <xf numFmtId="16" fontId="75" fillId="25" borderId="0" xfId="132" applyNumberFormat="1" applyFont="1" applyFill="1" applyAlignment="1">
      <alignment horizontal="center"/>
    </xf>
    <xf numFmtId="0" fontId="75" fillId="25" borderId="0" xfId="132" quotePrefix="1" applyFont="1" applyFill="1" applyAlignment="1">
      <alignment horizontal="center"/>
    </xf>
    <xf numFmtId="165" fontId="44" fillId="0" borderId="0" xfId="133" applyNumberFormat="1" applyFont="1" applyAlignment="1">
      <alignment horizontal="center" vertical="center" wrapText="1"/>
    </xf>
    <xf numFmtId="0" fontId="90" fillId="26" borderId="0" xfId="134" applyFont="1" applyFill="1" applyAlignment="1">
      <alignment horizontal="center"/>
    </xf>
    <xf numFmtId="0" fontId="90" fillId="26" borderId="0" xfId="134" applyFont="1" applyFill="1" applyAlignment="1">
      <alignment horizontal="left"/>
    </xf>
    <xf numFmtId="16" fontId="90" fillId="33" borderId="0" xfId="134" applyNumberFormat="1" applyFont="1" applyFill="1" applyAlignment="1">
      <alignment horizontal="center"/>
    </xf>
    <xf numFmtId="16" fontId="90" fillId="33" borderId="0" xfId="133" applyNumberFormat="1" applyFont="1" applyFill="1" applyAlignment="1">
      <alignment horizontal="center"/>
    </xf>
    <xf numFmtId="16" fontId="90" fillId="33" borderId="0" xfId="133" quotePrefix="1" applyNumberFormat="1" applyFont="1" applyFill="1" applyAlignment="1">
      <alignment horizontal="center"/>
    </xf>
    <xf numFmtId="0" fontId="75" fillId="26" borderId="48" xfId="27" applyFont="1" applyFill="1" applyBorder="1" applyAlignment="1">
      <alignment horizontal="center" vertical="center" wrapText="1"/>
    </xf>
    <xf numFmtId="16" fontId="75" fillId="25" borderId="48" xfId="27" quotePrefix="1" applyNumberFormat="1" applyFont="1" applyFill="1" applyBorder="1" applyAlignment="1">
      <alignment horizontal="center" vertical="center"/>
    </xf>
    <xf numFmtId="0" fontId="77" fillId="0" borderId="0" xfId="27" applyFont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Alignment="1">
      <alignment horizontal="left" vertical="center"/>
    </xf>
    <xf numFmtId="16" fontId="75" fillId="25" borderId="48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16" fontId="44" fillId="0" borderId="34" xfId="0" applyNumberFormat="1" applyFont="1" applyBorder="1" applyAlignment="1">
      <alignment horizontal="left"/>
    </xf>
    <xf numFmtId="0" fontId="61" fillId="25" borderId="32" xfId="27" applyFont="1" applyFill="1" applyBorder="1"/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48" xfId="27" applyFont="1" applyFill="1" applyBorder="1" applyAlignment="1">
      <alignment vertical="center"/>
    </xf>
    <xf numFmtId="16" fontId="76" fillId="0" borderId="48" xfId="27" quotePrefix="1" applyNumberFormat="1" applyFont="1" applyBorder="1" applyAlignment="1">
      <alignment vertical="center"/>
    </xf>
    <xf numFmtId="16" fontId="76" fillId="0" borderId="48" xfId="27" applyNumberFormat="1" applyFont="1" applyBorder="1" applyAlignment="1">
      <alignment vertical="center"/>
    </xf>
    <xf numFmtId="0" fontId="60" fillId="25" borderId="52" xfId="0" applyFont="1" applyFill="1" applyBorder="1"/>
    <xf numFmtId="16" fontId="60" fillId="25" borderId="53" xfId="132" applyNumberFormat="1" applyFont="1" applyFill="1" applyBorder="1" applyAlignment="1">
      <alignment horizontal="center"/>
    </xf>
    <xf numFmtId="16" fontId="60" fillId="25" borderId="53" xfId="132" quotePrefix="1" applyNumberFormat="1" applyFont="1" applyFill="1" applyBorder="1" applyAlignment="1">
      <alignment horizontal="center"/>
    </xf>
    <xf numFmtId="165" fontId="45" fillId="26" borderId="0" xfId="133" applyNumberFormat="1" applyFont="1" applyFill="1" applyAlignment="1">
      <alignment horizontal="center" vertical="center" wrapText="1"/>
    </xf>
    <xf numFmtId="0" fontId="44" fillId="25" borderId="32" xfId="132" applyFont="1" applyFill="1" applyBorder="1" applyAlignment="1">
      <alignment horizontal="center"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/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4" xfId="134" applyFont="1" applyFill="1" applyBorder="1" applyAlignment="1">
      <alignment horizontal="left"/>
    </xf>
    <xf numFmtId="0" fontId="5" fillId="25" borderId="55" xfId="134" applyFont="1" applyFill="1" applyBorder="1" applyAlignment="1">
      <alignment horizontal="left"/>
    </xf>
    <xf numFmtId="0" fontId="5" fillId="0" borderId="31" xfId="132" applyFont="1" applyBorder="1" applyAlignment="1">
      <alignment horizontal="left"/>
    </xf>
    <xf numFmtId="0" fontId="44" fillId="28" borderId="48" xfId="134" applyFont="1" applyFill="1" applyBorder="1" applyAlignment="1">
      <alignment horizontal="center" vertical="center" wrapText="1"/>
    </xf>
    <xf numFmtId="166" fontId="46" fillId="25" borderId="53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0" fontId="44" fillId="25" borderId="54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60" fillId="25" borderId="54" xfId="0" applyFont="1" applyFill="1" applyBorder="1" applyAlignment="1">
      <alignment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Border="1" applyAlignment="1">
      <alignment wrapText="1"/>
    </xf>
    <xf numFmtId="16" fontId="75" fillId="25" borderId="54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0" fontId="75" fillId="25" borderId="55" xfId="133" applyFont="1" applyFill="1" applyBorder="1" applyAlignment="1">
      <alignment horizontal="left" wrapText="1"/>
    </xf>
    <xf numFmtId="16" fontId="44" fillId="25" borderId="53" xfId="133" quotePrefix="1" applyNumberFormat="1" applyFont="1" applyFill="1" applyBorder="1" applyAlignment="1">
      <alignment horizontal="center"/>
    </xf>
    <xf numFmtId="0" fontId="44" fillId="32" borderId="48" xfId="133" applyFont="1" applyFill="1" applyBorder="1" applyAlignment="1">
      <alignment horizontal="center" vertical="center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166" fontId="75" fillId="0" borderId="39" xfId="0" applyNumberFormat="1" applyFont="1" applyBorder="1" applyAlignment="1">
      <alignment horizontal="center" vertical="center"/>
    </xf>
    <xf numFmtId="165" fontId="75" fillId="0" borderId="0" xfId="133" applyNumberFormat="1" applyFont="1" applyAlignment="1">
      <alignment horizontal="center" vertical="center" wrapText="1"/>
    </xf>
    <xf numFmtId="0" fontId="47" fillId="25" borderId="56" xfId="25" applyFont="1" applyFill="1" applyBorder="1" applyAlignment="1">
      <alignment horizontal="center" wrapText="1"/>
    </xf>
    <xf numFmtId="166" fontId="47" fillId="25" borderId="57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0" fontId="60" fillId="25" borderId="58" xfId="0" applyFont="1" applyFill="1" applyBorder="1" applyAlignment="1">
      <alignment wrapText="1"/>
    </xf>
    <xf numFmtId="16" fontId="60" fillId="25" borderId="0" xfId="132" applyNumberFormat="1" applyFont="1" applyFill="1" applyAlignment="1">
      <alignment horizontal="center"/>
    </xf>
    <xf numFmtId="0" fontId="60" fillId="25" borderId="31" xfId="0" applyFont="1" applyFill="1" applyBorder="1" applyAlignment="1">
      <alignment wrapText="1"/>
    </xf>
    <xf numFmtId="0" fontId="44" fillId="25" borderId="0" xfId="132" applyFont="1" applyFill="1" applyAlignment="1">
      <alignment vertical="center"/>
    </xf>
    <xf numFmtId="16" fontId="44" fillId="25" borderId="59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0" fontId="75" fillId="26" borderId="48" xfId="27" applyFont="1" applyFill="1" applyBorder="1" applyAlignment="1">
      <alignment horizontal="center" vertical="center"/>
    </xf>
    <xf numFmtId="0" fontId="84" fillId="25" borderId="0" xfId="134" applyFont="1" applyFill="1" applyAlignment="1">
      <alignment horizontal="center"/>
    </xf>
    <xf numFmtId="0" fontId="76" fillId="26" borderId="25" xfId="27" applyFont="1" applyFill="1" applyBorder="1" applyAlignment="1">
      <alignment vertical="center"/>
    </xf>
    <xf numFmtId="0" fontId="61" fillId="25" borderId="38" xfId="27" applyFont="1" applyFill="1" applyBorder="1" applyAlignment="1">
      <alignment wrapText="1"/>
    </xf>
    <xf numFmtId="0" fontId="43" fillId="25" borderId="0" xfId="132" applyFont="1" applyFill="1"/>
    <xf numFmtId="0" fontId="75" fillId="25" borderId="56" xfId="133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 wrapText="1"/>
    </xf>
    <xf numFmtId="0" fontId="75" fillId="25" borderId="55" xfId="133" applyFont="1" applyFill="1" applyBorder="1" applyAlignment="1">
      <alignment horizontal="left"/>
    </xf>
    <xf numFmtId="0" fontId="63" fillId="26" borderId="30" xfId="0" applyFont="1" applyFill="1" applyBorder="1" applyAlignment="1">
      <alignment wrapText="1"/>
    </xf>
    <xf numFmtId="165" fontId="75" fillId="0" borderId="34" xfId="133" applyNumberFormat="1" applyFont="1" applyBorder="1" applyAlignment="1">
      <alignment horizontal="center" vertical="center"/>
    </xf>
    <xf numFmtId="0" fontId="74" fillId="25" borderId="0" xfId="0" applyFont="1" applyFill="1" applyAlignment="1">
      <alignment wrapText="1"/>
    </xf>
    <xf numFmtId="0" fontId="44" fillId="28" borderId="36" xfId="134" applyFont="1" applyFill="1" applyBorder="1" applyAlignment="1">
      <alignment vertical="center" wrapText="1"/>
    </xf>
    <xf numFmtId="0" fontId="44" fillId="28" borderId="49" xfId="134" applyFont="1" applyFill="1" applyBorder="1" applyAlignment="1">
      <alignment vertical="center" wrapText="1"/>
    </xf>
    <xf numFmtId="0" fontId="63" fillId="26" borderId="0" xfId="0" applyFont="1" applyFill="1" applyAlignment="1">
      <alignment wrapText="1"/>
    </xf>
    <xf numFmtId="16" fontId="63" fillId="25" borderId="0" xfId="27" applyNumberFormat="1" applyFont="1" applyFill="1" applyAlignment="1">
      <alignment horizontal="center"/>
    </xf>
    <xf numFmtId="16" fontId="63" fillId="25" borderId="0" xfId="24" quotePrefix="1" applyNumberFormat="1" applyFont="1" applyFill="1" applyAlignment="1">
      <alignment horizontal="center"/>
    </xf>
    <xf numFmtId="0" fontId="83" fillId="26" borderId="0" xfId="27" quotePrefix="1" applyFont="1" applyFill="1" applyAlignment="1">
      <alignment horizontal="center"/>
    </xf>
    <xf numFmtId="0" fontId="5" fillId="0" borderId="0" xfId="27" quotePrefix="1" applyFont="1"/>
    <xf numFmtId="16" fontId="44" fillId="25" borderId="60" xfId="132" applyNumberFormat="1" applyFont="1" applyFill="1" applyBorder="1" applyAlignment="1">
      <alignment horizontal="center"/>
    </xf>
    <xf numFmtId="0" fontId="75" fillId="25" borderId="55" xfId="133" quotePrefix="1" applyFont="1" applyFill="1" applyBorder="1" applyAlignment="1">
      <alignment horizontal="left" wrapText="1"/>
    </xf>
    <xf numFmtId="0" fontId="89" fillId="25" borderId="0" xfId="0" applyFont="1" applyFill="1"/>
    <xf numFmtId="166" fontId="75" fillId="26" borderId="0" xfId="0" applyNumberFormat="1" applyFont="1" applyFill="1" applyAlignment="1">
      <alignment horizontal="center" vertical="center"/>
    </xf>
    <xf numFmtId="166" fontId="75" fillId="0" borderId="0" xfId="0" applyNumberFormat="1" applyFont="1" applyAlignment="1">
      <alignment horizontal="center" vertical="center"/>
    </xf>
    <xf numFmtId="0" fontId="60" fillId="25" borderId="0" xfId="0" applyFont="1" applyFill="1" applyAlignment="1">
      <alignment horizontal="left" wrapText="1"/>
    </xf>
    <xf numFmtId="16" fontId="60" fillId="25" borderId="0" xfId="132" quotePrefix="1" applyNumberFormat="1" applyFont="1" applyFill="1" applyAlignment="1">
      <alignment horizontal="center"/>
    </xf>
    <xf numFmtId="165" fontId="44" fillId="24" borderId="0" xfId="133" applyNumberFormat="1" applyFont="1" applyFill="1" applyAlignment="1">
      <alignment horizontal="center" vertical="center"/>
    </xf>
    <xf numFmtId="166" fontId="44" fillId="25" borderId="0" xfId="0" quotePrefix="1" applyNumberFormat="1" applyFont="1" applyFill="1" applyAlignment="1">
      <alignment horizontal="center" vertical="center"/>
    </xf>
    <xf numFmtId="166" fontId="44" fillId="25" borderId="0" xfId="0" applyNumberFormat="1" applyFont="1" applyFill="1" applyAlignment="1">
      <alignment horizontal="center" vertical="center"/>
    </xf>
    <xf numFmtId="16" fontId="84" fillId="25" borderId="0" xfId="134" applyNumberFormat="1" applyFont="1" applyFill="1" applyAlignment="1">
      <alignment horizontal="center"/>
    </xf>
    <xf numFmtId="16" fontId="44" fillId="25" borderId="0" xfId="133" quotePrefix="1" applyNumberFormat="1" applyFont="1" applyFill="1" applyAlignment="1">
      <alignment horizontal="center"/>
    </xf>
    <xf numFmtId="16" fontId="84" fillId="25" borderId="0" xfId="133" applyNumberFormat="1" applyFont="1" applyFill="1" applyAlignment="1">
      <alignment horizont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66" fontId="74" fillId="0" borderId="0" xfId="0" applyNumberFormat="1" applyFont="1" applyAlignment="1">
      <alignment vertical="center"/>
    </xf>
    <xf numFmtId="166" fontId="74" fillId="26" borderId="0" xfId="0" applyNumberFormat="1" applyFont="1" applyFill="1" applyAlignment="1">
      <alignment vertical="center"/>
    </xf>
    <xf numFmtId="16" fontId="63" fillId="25" borderId="0" xfId="132" applyNumberFormat="1" applyFont="1" applyFill="1" applyAlignment="1">
      <alignment horizontal="center"/>
    </xf>
    <xf numFmtId="16" fontId="63" fillId="25" borderId="0" xfId="133" quotePrefix="1" applyNumberFormat="1" applyFont="1" applyFill="1" applyAlignment="1">
      <alignment horizontal="center"/>
    </xf>
    <xf numFmtId="16" fontId="44" fillId="25" borderId="0" xfId="24" applyNumberFormat="1" applyFont="1" applyFill="1" applyAlignment="1">
      <alignment horizontal="left" vertical="center"/>
    </xf>
    <xf numFmtId="16" fontId="4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vertical="center" wrapText="1"/>
    </xf>
    <xf numFmtId="16" fontId="77" fillId="25" borderId="0" xfId="27" quotePrefix="1" applyNumberFormat="1" applyFont="1" applyFill="1" applyAlignment="1">
      <alignment vertical="center"/>
    </xf>
    <xf numFmtId="0" fontId="63" fillId="26" borderId="39" xfId="0" applyFont="1" applyFill="1" applyBorder="1" applyAlignment="1">
      <alignment wrapText="1"/>
    </xf>
    <xf numFmtId="0" fontId="47" fillId="25" borderId="60" xfId="25" applyFont="1" applyFill="1" applyBorder="1" applyAlignment="1">
      <alignment horizontal="center" wrapText="1"/>
    </xf>
    <xf numFmtId="165" fontId="45" fillId="24" borderId="40" xfId="133" applyNumberFormat="1" applyFont="1" applyFill="1" applyBorder="1" applyAlignment="1">
      <alignment horizontal="center" vertical="center"/>
    </xf>
    <xf numFmtId="165" fontId="75" fillId="0" borderId="31" xfId="133" applyNumberFormat="1" applyFont="1" applyBorder="1" applyAlignment="1">
      <alignment horizontal="center" vertical="center" wrapText="1"/>
    </xf>
    <xf numFmtId="16" fontId="47" fillId="25" borderId="19" xfId="133" applyNumberFormat="1" applyFont="1" applyFill="1" applyBorder="1" applyAlignment="1">
      <alignment horizontal="left" wrapText="1"/>
    </xf>
    <xf numFmtId="0" fontId="63" fillId="26" borderId="39" xfId="0" applyFont="1" applyFill="1" applyBorder="1"/>
    <xf numFmtId="0" fontId="47" fillId="25" borderId="61" xfId="25" applyFont="1" applyFill="1" applyBorder="1" applyAlignment="1">
      <alignment horizontal="center" wrapText="1"/>
    </xf>
    <xf numFmtId="166" fontId="47" fillId="25" borderId="62" xfId="0" applyNumberFormat="1" applyFont="1" applyFill="1" applyBorder="1" applyAlignment="1">
      <alignment horizontal="center" vertical="center"/>
    </xf>
    <xf numFmtId="0" fontId="75" fillId="25" borderId="61" xfId="133" applyFont="1" applyFill="1" applyBorder="1" applyAlignment="1">
      <alignment horizontal="center"/>
    </xf>
    <xf numFmtId="0" fontId="75" fillId="25" borderId="61" xfId="133" applyFont="1" applyFill="1" applyBorder="1" applyAlignment="1">
      <alignment horizontal="left"/>
    </xf>
    <xf numFmtId="16" fontId="75" fillId="25" borderId="63" xfId="133" applyNumberFormat="1" applyFont="1" applyFill="1" applyBorder="1" applyAlignment="1">
      <alignment horizontal="center"/>
    </xf>
    <xf numFmtId="16" fontId="44" fillId="25" borderId="62" xfId="133" quotePrefix="1" applyNumberFormat="1" applyFont="1" applyFill="1" applyBorder="1" applyAlignment="1">
      <alignment horizontal="center"/>
    </xf>
    <xf numFmtId="165" fontId="45" fillId="24" borderId="0" xfId="133" applyNumberFormat="1" applyFont="1" applyFill="1" applyAlignment="1">
      <alignment horizontal="center" vertical="center"/>
    </xf>
    <xf numFmtId="166" fontId="75" fillId="26" borderId="39" xfId="0" applyNumberFormat="1" applyFont="1" applyFill="1" applyBorder="1" applyAlignment="1">
      <alignment horizontal="center" vertical="center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84" fillId="25" borderId="30" xfId="134" applyNumberFormat="1" applyFont="1" applyFill="1" applyBorder="1" applyAlignment="1">
      <alignment horizontal="center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76" fillId="0" borderId="0" xfId="27" applyFont="1"/>
    <xf numFmtId="16" fontId="76" fillId="0" borderId="32" xfId="0" applyNumberFormat="1" applyFont="1" applyBorder="1"/>
    <xf numFmtId="16" fontId="76" fillId="0" borderId="54" xfId="0" applyNumberFormat="1" applyFont="1" applyBorder="1"/>
    <xf numFmtId="16" fontId="76" fillId="0" borderId="54" xfId="0" applyNumberFormat="1" applyFont="1" applyBorder="1" applyAlignment="1">
      <alignment horizontal="center"/>
    </xf>
    <xf numFmtId="16" fontId="76" fillId="26" borderId="22" xfId="27" quotePrefix="1" applyNumberFormat="1" applyFont="1" applyFill="1" applyBorder="1" applyAlignment="1">
      <alignment horizontal="center"/>
    </xf>
    <xf numFmtId="16" fontId="76" fillId="25" borderId="22" xfId="27" quotePrefix="1" applyNumberFormat="1" applyFont="1" applyFill="1" applyBorder="1" applyAlignment="1">
      <alignment horizontal="center"/>
    </xf>
    <xf numFmtId="16" fontId="76" fillId="26" borderId="47" xfId="27" quotePrefix="1" applyNumberFormat="1" applyFont="1" applyFill="1" applyBorder="1" applyAlignment="1">
      <alignment horizontal="center"/>
    </xf>
    <xf numFmtId="16" fontId="76" fillId="0" borderId="32" xfId="0" applyNumberFormat="1" applyFont="1" applyBorder="1" applyAlignment="1">
      <alignment wrapText="1"/>
    </xf>
    <xf numFmtId="16" fontId="76" fillId="0" borderId="54" xfId="0" applyNumberFormat="1" applyFont="1" applyBorder="1" applyAlignment="1">
      <alignment wrapText="1"/>
    </xf>
    <xf numFmtId="0" fontId="49" fillId="0" borderId="0" xfId="23" applyFont="1" applyAlignment="1">
      <alignment horizontal="center"/>
    </xf>
    <xf numFmtId="0" fontId="55" fillId="0" borderId="0" xfId="23" applyFont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Border="1" applyAlignment="1">
      <alignment horizontal="center" vertical="center" wrapText="1"/>
    </xf>
    <xf numFmtId="0" fontId="74" fillId="0" borderId="43" xfId="134" applyFont="1" applyBorder="1" applyAlignment="1">
      <alignment horizontal="center" vertical="center"/>
    </xf>
    <xf numFmtId="0" fontId="74" fillId="0" borderId="30" xfId="134" applyFont="1" applyBorder="1" applyAlignment="1">
      <alignment horizontal="center" vertical="center"/>
    </xf>
    <xf numFmtId="0" fontId="74" fillId="0" borderId="34" xfId="134" applyFont="1" applyBorder="1" applyAlignment="1">
      <alignment horizontal="center" vertical="center"/>
    </xf>
    <xf numFmtId="0" fontId="44" fillId="0" borderId="41" xfId="132" applyFont="1" applyBorder="1" applyAlignment="1">
      <alignment horizontal="center" vertical="center"/>
    </xf>
    <xf numFmtId="0" fontId="44" fillId="0" borderId="42" xfId="132" applyFont="1" applyBorder="1" applyAlignment="1">
      <alignment horizontal="center" vertical="center"/>
    </xf>
    <xf numFmtId="0" fontId="44" fillId="0" borderId="32" xfId="132" applyFont="1" applyBorder="1" applyAlignment="1">
      <alignment horizontal="center" vertical="center"/>
    </xf>
    <xf numFmtId="0" fontId="44" fillId="0" borderId="0" xfId="132" applyFont="1" applyAlignment="1">
      <alignment horizontal="center" vertical="center"/>
    </xf>
    <xf numFmtId="0" fontId="44" fillId="0" borderId="30" xfId="27" applyFont="1" applyBorder="1" applyAlignment="1">
      <alignment horizontal="center" vertical="center"/>
    </xf>
    <xf numFmtId="0" fontId="44" fillId="0" borderId="34" xfId="27" applyFont="1" applyBorder="1" applyAlignment="1">
      <alignment horizontal="center" vertical="center"/>
    </xf>
    <xf numFmtId="0" fontId="74" fillId="0" borderId="16" xfId="23" applyFont="1" applyBorder="1" applyAlignment="1">
      <alignment horizontal="center" vertical="center" wrapText="1"/>
    </xf>
    <xf numFmtId="0" fontId="74" fillId="0" borderId="17" xfId="23" applyFont="1" applyBorder="1" applyAlignment="1">
      <alignment horizontal="center" vertical="center"/>
    </xf>
    <xf numFmtId="0" fontId="74" fillId="0" borderId="30" xfId="23" applyFont="1" applyBorder="1" applyAlignment="1">
      <alignment horizontal="center" vertical="center"/>
    </xf>
    <xf numFmtId="0" fontId="74" fillId="0" borderId="34" xfId="23" applyFont="1" applyBorder="1" applyAlignment="1">
      <alignment horizontal="center" vertical="center"/>
    </xf>
    <xf numFmtId="0" fontId="44" fillId="0" borderId="27" xfId="27" applyFont="1" applyBorder="1" applyAlignment="1">
      <alignment horizontal="center" vertical="center"/>
    </xf>
    <xf numFmtId="0" fontId="44" fillId="0" borderId="26" xfId="27" applyFont="1" applyBorder="1" applyAlignment="1">
      <alignment horizontal="center" vertical="center"/>
    </xf>
    <xf numFmtId="0" fontId="44" fillId="0" borderId="16" xfId="27" applyFont="1" applyBorder="1" applyAlignment="1">
      <alignment horizontal="center" vertical="center"/>
    </xf>
    <xf numFmtId="0" fontId="44" fillId="0" borderId="17" xfId="27" applyFont="1" applyBorder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6" fillId="26" borderId="0" xfId="27" applyFont="1" applyFill="1" applyAlignment="1">
      <alignment horizontal="left" vertical="center"/>
    </xf>
    <xf numFmtId="0" fontId="44" fillId="0" borderId="49" xfId="27" applyFont="1" applyBorder="1" applyAlignment="1">
      <alignment horizontal="center" vertical="center"/>
    </xf>
    <xf numFmtId="0" fontId="44" fillId="0" borderId="50" xfId="27" applyFont="1" applyBorder="1" applyAlignment="1">
      <alignment horizontal="center" vertical="center"/>
    </xf>
    <xf numFmtId="0" fontId="7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Border="1" applyAlignment="1">
      <alignment horizontal="center" vertical="center"/>
    </xf>
    <xf numFmtId="0" fontId="44" fillId="0" borderId="22" xfId="23" applyFont="1" applyBorder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44" fillId="0" borderId="14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Alignment="1">
      <alignment horizontal="center"/>
    </xf>
    <xf numFmtId="0" fontId="6" fillId="0" borderId="0" xfId="132" applyFont="1" applyAlignment="1">
      <alignment horizontal="center"/>
    </xf>
    <xf numFmtId="0" fontId="7" fillId="0" borderId="0" xfId="132" applyFont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Border="1" applyAlignment="1">
      <alignment horizontal="center" vertical="center"/>
    </xf>
    <xf numFmtId="0" fontId="44" fillId="0" borderId="28" xfId="132" applyFont="1" applyBorder="1" applyAlignment="1">
      <alignment horizontal="center" vertical="center"/>
    </xf>
    <xf numFmtId="0" fontId="44" fillId="0" borderId="31" xfId="132" applyFont="1" applyBorder="1" applyAlignment="1">
      <alignment horizontal="center" vertical="center" wrapText="1"/>
    </xf>
    <xf numFmtId="0" fontId="44" fillId="0" borderId="36" xfId="132" applyFont="1" applyBorder="1" applyAlignment="1">
      <alignment horizontal="center" vertical="center"/>
    </xf>
    <xf numFmtId="0" fontId="44" fillId="0" borderId="27" xfId="132" applyFont="1" applyBorder="1" applyAlignment="1">
      <alignment horizontal="center" vertical="center"/>
    </xf>
    <xf numFmtId="0" fontId="44" fillId="0" borderId="26" xfId="132" applyFont="1" applyBorder="1" applyAlignment="1">
      <alignment horizontal="center" vertical="center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Border="1" applyAlignment="1">
      <alignment horizontal="center" vertical="center"/>
    </xf>
    <xf numFmtId="0" fontId="7" fillId="28" borderId="0" xfId="133" applyFont="1" applyFill="1" applyAlignment="1">
      <alignment horizontal="center"/>
    </xf>
    <xf numFmtId="0" fontId="6" fillId="28" borderId="0" xfId="133" applyFont="1" applyFill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  <xf numFmtId="0" fontId="76" fillId="35" borderId="25" xfId="27" applyFont="1" applyFill="1" applyBorder="1" applyAlignment="1">
      <alignment vertical="center"/>
    </xf>
    <xf numFmtId="0" fontId="76" fillId="35" borderId="25" xfId="27" applyFont="1" applyFill="1" applyBorder="1" applyAlignment="1">
      <alignment vertical="center" wrapText="1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topLeftCell="A2" zoomScale="80" zoomScaleNormal="80" zoomScaleSheetLayoutView="100" workbookViewId="0">
      <selection activeCell="E28" sqref="E28"/>
    </sheetView>
  </sheetViews>
  <sheetFormatPr defaultColWidth="9" defaultRowHeight="17.399999999999999"/>
  <cols>
    <col min="1" max="1" width="16.81640625" style="46" customWidth="1"/>
    <col min="2" max="2" width="12.1796875" style="20" customWidth="1"/>
    <col min="3" max="5" width="9" style="20"/>
    <col min="6" max="6" width="20.1796875" style="20" customWidth="1"/>
    <col min="7" max="7" width="11.90625" style="20" customWidth="1"/>
    <col min="8" max="10" width="9" style="20"/>
    <col min="11" max="11" width="24.08984375" style="20" customWidth="1"/>
    <col min="12" max="12" width="0" style="20" hidden="1" customWidth="1"/>
    <col min="13" max="16384" width="9" style="20"/>
  </cols>
  <sheetData>
    <row r="1" spans="1:17" s="2" customFormat="1">
      <c r="A1" s="45"/>
      <c r="B1" s="14"/>
      <c r="C1" s="15"/>
      <c r="D1" s="14"/>
      <c r="E1" s="14"/>
      <c r="K1" s="16"/>
    </row>
    <row r="2" spans="1:17" s="2" customFormat="1" ht="48.75" customHeight="1">
      <c r="A2" s="596" t="s">
        <v>0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</row>
    <row r="3" spans="1:17" s="2" customFormat="1">
      <c r="A3" s="595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96</v>
      </c>
      <c r="C7" s="18"/>
      <c r="D7" s="19"/>
      <c r="E7" s="19"/>
      <c r="H7" s="18"/>
      <c r="I7" s="18"/>
      <c r="J7" s="19"/>
      <c r="K7" s="19"/>
    </row>
    <row r="8" spans="1:17" ht="21" customHeight="1">
      <c r="A8" s="46" t="s">
        <v>1</v>
      </c>
      <c r="B8" s="194" t="s">
        <v>2</v>
      </c>
      <c r="C8" s="18"/>
      <c r="D8" s="19"/>
      <c r="E8" s="19"/>
      <c r="G8" s="39"/>
      <c r="H8" s="18"/>
      <c r="I8" s="18"/>
      <c r="J8" s="19"/>
      <c r="K8" s="19"/>
      <c r="Q8" s="22"/>
    </row>
    <row r="9" spans="1:17" ht="21" customHeight="1">
      <c r="A9" s="46" t="s">
        <v>1</v>
      </c>
      <c r="B9" s="194" t="s">
        <v>99</v>
      </c>
      <c r="C9" s="18"/>
      <c r="D9" s="19"/>
      <c r="E9" s="19"/>
      <c r="G9" s="39"/>
      <c r="H9" s="18"/>
      <c r="I9" s="18"/>
      <c r="J9" s="19"/>
      <c r="K9" s="19"/>
    </row>
    <row r="10" spans="1:17" ht="21" customHeight="1">
      <c r="A10" s="46" t="s">
        <v>1</v>
      </c>
      <c r="B10" s="194" t="s">
        <v>3</v>
      </c>
      <c r="C10" s="18"/>
      <c r="D10" s="19"/>
      <c r="E10" s="19"/>
      <c r="G10" s="39"/>
      <c r="H10" s="18"/>
      <c r="I10" s="18"/>
      <c r="J10" s="19"/>
      <c r="K10" s="19"/>
    </row>
    <row r="11" spans="1:17" ht="21" customHeight="1">
      <c r="A11" s="46" t="s">
        <v>1</v>
      </c>
      <c r="B11" s="194" t="s">
        <v>4</v>
      </c>
      <c r="C11" s="18"/>
      <c r="D11" s="19"/>
      <c r="E11" s="19"/>
      <c r="G11" s="39"/>
      <c r="H11" s="18"/>
      <c r="I11" s="18"/>
      <c r="J11" s="19"/>
      <c r="K11" s="19"/>
    </row>
    <row r="12" spans="1:17" ht="21" customHeight="1">
      <c r="A12" s="46" t="s">
        <v>1</v>
      </c>
      <c r="B12" s="194" t="s">
        <v>6</v>
      </c>
      <c r="G12" s="39"/>
      <c r="H12" s="18"/>
      <c r="I12" s="18"/>
      <c r="J12" s="19"/>
      <c r="K12" s="19"/>
    </row>
    <row r="13" spans="1:17" ht="21" customHeight="1">
      <c r="A13" s="46" t="s">
        <v>1</v>
      </c>
      <c r="B13" s="194" t="s">
        <v>5</v>
      </c>
      <c r="C13" s="18"/>
      <c r="D13" s="19"/>
      <c r="E13" s="19"/>
      <c r="G13" s="39"/>
      <c r="H13" s="18"/>
      <c r="I13" s="18"/>
      <c r="J13" s="19"/>
      <c r="K13" s="19"/>
    </row>
    <row r="14" spans="1:17" ht="21" customHeight="1">
      <c r="A14" s="46" t="s">
        <v>1</v>
      </c>
      <c r="B14" s="194" t="s">
        <v>7</v>
      </c>
      <c r="G14" s="39"/>
      <c r="H14" s="18"/>
      <c r="I14" s="18"/>
      <c r="J14" s="19"/>
      <c r="K14" s="19"/>
    </row>
    <row r="15" spans="1:17" ht="21" customHeight="1">
      <c r="A15" s="46" t="s">
        <v>1</v>
      </c>
      <c r="B15" s="194" t="s">
        <v>102</v>
      </c>
      <c r="G15" s="39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39"/>
      <c r="H17" s="18"/>
      <c r="I17" s="18"/>
      <c r="J17" s="19"/>
      <c r="K17" s="19"/>
    </row>
    <row r="18" spans="1:13" s="7" customFormat="1" ht="18.75" customHeight="1">
      <c r="A18" s="47" t="s">
        <v>8</v>
      </c>
      <c r="B18" s="23"/>
      <c r="C18" s="40"/>
      <c r="D18" s="29"/>
      <c r="E18" s="41"/>
      <c r="F18" s="29"/>
      <c r="G18" s="4"/>
      <c r="H18" s="24"/>
      <c r="I18" s="24"/>
      <c r="J18" s="25"/>
      <c r="K18" s="26"/>
      <c r="L18" s="25"/>
      <c r="M18" s="25"/>
    </row>
    <row r="19" spans="1:13" s="7" customFormat="1" ht="18.75" customHeight="1">
      <c r="A19" s="48" t="s">
        <v>0</v>
      </c>
      <c r="B19" s="23"/>
      <c r="C19" s="40"/>
      <c r="D19" s="29"/>
      <c r="E19" s="41"/>
      <c r="F19" s="29"/>
      <c r="G19" s="4"/>
      <c r="H19" s="24"/>
      <c r="I19" s="24"/>
      <c r="J19" s="25"/>
      <c r="K19" s="26"/>
      <c r="L19" s="25"/>
      <c r="M19" s="25"/>
    </row>
    <row r="20" spans="1:13" s="7" customFormat="1" ht="18" customHeight="1">
      <c r="A20" s="49" t="s">
        <v>9</v>
      </c>
      <c r="B20" s="27"/>
      <c r="C20" s="28"/>
      <c r="D20" s="24"/>
      <c r="E20" s="2"/>
      <c r="F20" s="29"/>
      <c r="G20" s="4"/>
      <c r="H20" s="30"/>
      <c r="I20" s="31"/>
      <c r="J20" s="31"/>
      <c r="L20" s="27"/>
      <c r="M20" s="24"/>
    </row>
    <row r="21" spans="1:13" s="7" customFormat="1">
      <c r="A21" s="49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4"/>
      <c r="M21" s="24"/>
    </row>
    <row r="22" spans="1:13" s="7" customFormat="1">
      <c r="A22" s="49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4"/>
      <c r="M22" s="24"/>
    </row>
    <row r="23" spans="1:13" s="7" customFormat="1">
      <c r="A23" s="50"/>
      <c r="B23" s="9"/>
      <c r="C23" s="2"/>
      <c r="D23" s="9"/>
      <c r="E23" s="4"/>
      <c r="F23" s="8"/>
      <c r="G23" s="8"/>
      <c r="I23" s="8"/>
      <c r="J23" s="8"/>
      <c r="K23" s="8"/>
      <c r="L23" s="24"/>
      <c r="M23" s="24"/>
    </row>
    <row r="24" spans="1:13" s="2" customFormat="1">
      <c r="A24" s="50"/>
      <c r="B24" s="9"/>
      <c r="D24" s="9"/>
      <c r="E24" s="4"/>
      <c r="F24" s="8"/>
      <c r="G24" s="8"/>
      <c r="I24" s="8"/>
      <c r="J24" s="8"/>
      <c r="K24" s="8"/>
      <c r="L24" s="32"/>
    </row>
    <row r="25" spans="1:13" s="2" customFormat="1">
      <c r="A25" s="33"/>
      <c r="B25" s="42"/>
      <c r="D25" s="9"/>
      <c r="F25" s="3"/>
      <c r="G25" s="4"/>
      <c r="H25" s="8"/>
      <c r="I25" s="8"/>
      <c r="J25" s="24"/>
      <c r="L25" s="32"/>
    </row>
    <row r="26" spans="1:13" s="2" customFormat="1">
      <c r="A26" s="45"/>
      <c r="B26" s="43"/>
      <c r="C26" s="33"/>
      <c r="D26" s="34"/>
      <c r="E26" s="34"/>
      <c r="F26" s="34"/>
      <c r="G26" s="34"/>
      <c r="H26" s="33"/>
      <c r="I26" s="33"/>
      <c r="K26" s="34"/>
      <c r="L26" s="16"/>
    </row>
    <row r="27" spans="1:13" s="2" customFormat="1">
      <c r="A27" s="43"/>
      <c r="B27" s="35"/>
      <c r="C27" s="10"/>
      <c r="D27" s="35"/>
      <c r="E27" s="10"/>
      <c r="F27" s="10"/>
      <c r="G27" s="36"/>
      <c r="H27" s="33"/>
      <c r="I27" s="34"/>
    </row>
    <row r="28" spans="1:13">
      <c r="B28" s="11"/>
      <c r="C28" s="11"/>
      <c r="D28" s="12"/>
      <c r="E28" s="38"/>
      <c r="F28" s="11"/>
      <c r="G28" s="44"/>
    </row>
    <row r="30" spans="1:13">
      <c r="B30" s="37"/>
      <c r="C30" s="12"/>
      <c r="D30" s="13"/>
      <c r="E30" s="38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showGridLines="0" tabSelected="1" zoomScale="70" zoomScaleNormal="70" workbookViewId="0">
      <selection activeCell="N10" sqref="N10"/>
    </sheetView>
  </sheetViews>
  <sheetFormatPr defaultColWidth="8" defaultRowHeight="13.8"/>
  <cols>
    <col min="1" max="1" width="22.1796875" style="124" customWidth="1"/>
    <col min="2" max="2" width="8" style="126" customWidth="1"/>
    <col min="3" max="3" width="9" style="124" customWidth="1"/>
    <col min="4" max="4" width="10.453125" style="124" bestFit="1" customWidth="1"/>
    <col min="5" max="5" width="28" style="124" bestFit="1" customWidth="1"/>
    <col min="6" max="6" width="13.90625" style="124" customWidth="1"/>
    <col min="7" max="7" width="10.453125" style="126" bestFit="1" customWidth="1"/>
    <col min="8" max="8" width="26.1796875" style="124" customWidth="1"/>
    <col min="9" max="9" width="6.453125" style="124" bestFit="1" customWidth="1"/>
    <col min="10" max="11" width="4.6328125" style="124" bestFit="1" customWidth="1"/>
    <col min="12" max="16384" width="8" style="124"/>
  </cols>
  <sheetData>
    <row r="1" spans="1:10" ht="17.399999999999999">
      <c r="B1" s="597" t="s">
        <v>0</v>
      </c>
      <c r="C1" s="597"/>
      <c r="D1" s="597"/>
      <c r="E1" s="597"/>
      <c r="F1" s="597"/>
      <c r="G1" s="597"/>
      <c r="H1" s="597"/>
      <c r="I1" s="128"/>
    </row>
    <row r="2" spans="1:10" ht="17.399999999999999">
      <c r="B2" s="598" t="s">
        <v>110</v>
      </c>
      <c r="C2" s="598"/>
      <c r="D2" s="598"/>
      <c r="E2" s="598"/>
      <c r="F2" s="598"/>
      <c r="G2" s="598"/>
      <c r="H2" s="598"/>
      <c r="I2" s="128"/>
    </row>
    <row r="3" spans="1:10" ht="17.399999999999999">
      <c r="B3" s="393"/>
      <c r="C3" s="393"/>
      <c r="D3" s="393"/>
      <c r="E3" s="393"/>
      <c r="F3" s="393"/>
      <c r="G3" s="393"/>
      <c r="H3" s="393"/>
      <c r="I3" s="128"/>
    </row>
    <row r="4" spans="1:10" ht="17.399999999999999">
      <c r="B4" s="393"/>
      <c r="C4" s="393"/>
      <c r="D4" s="393"/>
      <c r="E4" s="393"/>
      <c r="F4" s="393"/>
      <c r="G4" s="393"/>
      <c r="H4" s="393"/>
      <c r="I4" s="128"/>
    </row>
    <row r="5" spans="1:10" ht="17.399999999999999">
      <c r="A5" s="355"/>
      <c r="B5" s="393"/>
      <c r="C5" s="393"/>
      <c r="D5" s="393"/>
      <c r="E5" s="393"/>
      <c r="F5" s="393"/>
      <c r="G5" s="393"/>
      <c r="H5" s="393"/>
      <c r="I5" s="128"/>
    </row>
    <row r="6" spans="1:10">
      <c r="G6" s="124"/>
    </row>
    <row r="7" spans="1:10">
      <c r="A7" s="195" t="s">
        <v>14</v>
      </c>
      <c r="B7" s="138"/>
      <c r="C7" s="128"/>
      <c r="D7" s="128"/>
      <c r="E7" s="128"/>
      <c r="F7" s="128"/>
      <c r="G7" s="139"/>
      <c r="H7" s="128"/>
    </row>
    <row r="8" spans="1:10">
      <c r="A8" s="599" t="s">
        <v>16</v>
      </c>
      <c r="B8" s="600"/>
      <c r="C8" s="356" t="s">
        <v>17</v>
      </c>
      <c r="D8" s="357" t="s">
        <v>18</v>
      </c>
      <c r="E8" s="603" t="s">
        <v>19</v>
      </c>
      <c r="F8" s="604"/>
      <c r="G8" s="358" t="s">
        <v>111</v>
      </c>
      <c r="H8" s="352" t="s">
        <v>18</v>
      </c>
    </row>
    <row r="9" spans="1:10">
      <c r="A9" s="601"/>
      <c r="B9" s="602"/>
      <c r="C9" s="359" t="s">
        <v>21</v>
      </c>
      <c r="D9" s="360" t="s">
        <v>111</v>
      </c>
      <c r="E9" s="605" t="s">
        <v>23</v>
      </c>
      <c r="F9" s="606"/>
      <c r="G9" s="361" t="s">
        <v>18</v>
      </c>
      <c r="H9" s="362" t="s">
        <v>112</v>
      </c>
    </row>
    <row r="10" spans="1:10">
      <c r="A10" s="383"/>
      <c r="B10" s="416"/>
      <c r="C10" s="418"/>
      <c r="D10" s="364"/>
      <c r="E10" s="365"/>
      <c r="F10" s="366"/>
      <c r="G10" s="367"/>
      <c r="H10" s="368"/>
      <c r="I10" s="369"/>
    </row>
    <row r="11" spans="1:10" s="373" customFormat="1">
      <c r="A11" s="484" t="s">
        <v>134</v>
      </c>
      <c r="B11" s="434" t="s">
        <v>150</v>
      </c>
      <c r="C11" s="433">
        <v>45447</v>
      </c>
      <c r="D11" s="433">
        <f>+C11+4</f>
        <v>45451</v>
      </c>
      <c r="E11" s="485" t="s">
        <v>139</v>
      </c>
      <c r="F11" s="530" t="s">
        <v>154</v>
      </c>
      <c r="G11" s="371">
        <v>45453</v>
      </c>
      <c r="H11" s="372">
        <f>+G11+20</f>
        <v>45473</v>
      </c>
      <c r="I11" s="369" t="s">
        <v>113</v>
      </c>
    </row>
    <row r="12" spans="1:10" s="382" customFormat="1">
      <c r="A12" s="420"/>
      <c r="B12" s="421"/>
      <c r="C12" s="422"/>
      <c r="D12" s="377"/>
      <c r="E12" s="378"/>
      <c r="F12" s="379"/>
      <c r="G12" s="380"/>
      <c r="H12" s="381"/>
      <c r="I12" s="65"/>
    </row>
    <row r="13" spans="1:10">
      <c r="C13" s="419"/>
      <c r="D13" s="385"/>
      <c r="E13" s="365"/>
      <c r="F13" s="366"/>
      <c r="G13" s="367"/>
      <c r="H13" s="368"/>
      <c r="I13" s="369"/>
    </row>
    <row r="14" spans="1:10" s="373" customFormat="1">
      <c r="A14" s="484" t="s">
        <v>122</v>
      </c>
      <c r="B14" s="434" t="s">
        <v>151</v>
      </c>
      <c r="C14" s="370">
        <f>+C11+7</f>
        <v>45454</v>
      </c>
      <c r="D14" s="433">
        <f>+C14+4</f>
        <v>45458</v>
      </c>
      <c r="E14" s="485" t="s">
        <v>155</v>
      </c>
      <c r="F14" s="530" t="s">
        <v>156</v>
      </c>
      <c r="G14" s="371">
        <f>G11+7</f>
        <v>45460</v>
      </c>
      <c r="H14" s="372">
        <f>+G14+20</f>
        <v>45480</v>
      </c>
      <c r="I14" s="369"/>
    </row>
    <row r="15" spans="1:10" s="382" customFormat="1">
      <c r="A15" s="374"/>
      <c r="B15" s="417"/>
      <c r="C15" s="376"/>
      <c r="D15" s="387"/>
      <c r="E15" s="378"/>
      <c r="F15" s="379"/>
      <c r="G15" s="380"/>
      <c r="H15" s="381"/>
      <c r="I15" s="65"/>
      <c r="J15" s="382" t="s">
        <v>119</v>
      </c>
    </row>
    <row r="16" spans="1:10">
      <c r="A16" s="383"/>
      <c r="B16" s="384"/>
      <c r="C16" s="363"/>
      <c r="D16" s="385"/>
      <c r="E16" s="365"/>
      <c r="F16" s="366"/>
      <c r="G16" s="367"/>
      <c r="H16" s="368"/>
      <c r="I16" s="369"/>
    </row>
    <row r="17" spans="1:10" s="373" customFormat="1">
      <c r="A17" s="484" t="s">
        <v>123</v>
      </c>
      <c r="B17" s="434" t="s">
        <v>152</v>
      </c>
      <c r="C17" s="370">
        <f>+C14+7</f>
        <v>45461</v>
      </c>
      <c r="D17" s="433">
        <f>+C17+4</f>
        <v>45465</v>
      </c>
      <c r="E17" s="485" t="s">
        <v>157</v>
      </c>
      <c r="F17" s="530" t="s">
        <v>158</v>
      </c>
      <c r="G17" s="371">
        <f>G14+7</f>
        <v>45467</v>
      </c>
      <c r="H17" s="372">
        <f>+G17+20</f>
        <v>45487</v>
      </c>
      <c r="I17" s="386"/>
    </row>
    <row r="18" spans="1:10" s="382" customFormat="1">
      <c r="A18" s="374"/>
      <c r="B18" s="375"/>
      <c r="C18" s="376"/>
      <c r="D18" s="387"/>
      <c r="E18" s="378"/>
      <c r="F18" s="379"/>
      <c r="G18" s="380"/>
      <c r="H18" s="381"/>
      <c r="I18" s="65"/>
    </row>
    <row r="19" spans="1:10">
      <c r="A19" s="383"/>
      <c r="B19" s="384"/>
      <c r="C19" s="363"/>
      <c r="D19" s="385"/>
      <c r="E19" s="365"/>
      <c r="F19" s="366"/>
      <c r="G19" s="367"/>
      <c r="H19" s="368"/>
      <c r="I19" s="369"/>
    </row>
    <row r="20" spans="1:10" s="373" customFormat="1">
      <c r="A20" s="484" t="s">
        <v>127</v>
      </c>
      <c r="B20" s="434" t="s">
        <v>153</v>
      </c>
      <c r="C20" s="370">
        <f>+C17+7</f>
        <v>45468</v>
      </c>
      <c r="D20" s="433">
        <f>+C20+4</f>
        <v>45472</v>
      </c>
      <c r="E20" s="485" t="s">
        <v>159</v>
      </c>
      <c r="F20" s="530" t="s">
        <v>160</v>
      </c>
      <c r="G20" s="371">
        <f>G17+7</f>
        <v>45474</v>
      </c>
      <c r="H20" s="372">
        <f>+G20+20</f>
        <v>45494</v>
      </c>
      <c r="I20" s="386"/>
    </row>
    <row r="21" spans="1:10" s="382" customFormat="1">
      <c r="A21" s="374"/>
      <c r="B21" s="375"/>
      <c r="C21" s="376"/>
      <c r="D21" s="387"/>
      <c r="E21" s="378"/>
      <c r="F21" s="379"/>
      <c r="G21" s="380"/>
      <c r="H21" s="381"/>
      <c r="I21" s="65"/>
    </row>
    <row r="22" spans="1:10" s="382" customFormat="1">
      <c r="A22" s="557"/>
      <c r="B22" s="558"/>
      <c r="C22" s="559"/>
      <c r="D22" s="560"/>
      <c r="E22" s="242"/>
      <c r="F22" s="242"/>
      <c r="G22" s="561"/>
      <c r="H22" s="562"/>
      <c r="I22" s="65"/>
    </row>
    <row r="23" spans="1:10" s="382" customFormat="1">
      <c r="A23" s="557"/>
      <c r="B23" s="558"/>
      <c r="C23" s="559"/>
      <c r="D23" s="560"/>
      <c r="E23" s="242"/>
      <c r="F23" s="242"/>
      <c r="G23" s="561"/>
      <c r="H23" s="562"/>
      <c r="I23" s="65"/>
    </row>
    <row r="24" spans="1:10" s="382" customFormat="1">
      <c r="A24" s="63"/>
      <c r="B24" s="230"/>
      <c r="C24" s="64"/>
      <c r="D24" s="64"/>
      <c r="E24" s="242"/>
      <c r="F24" s="242"/>
      <c r="G24" s="388"/>
      <c r="H24" s="389"/>
      <c r="I24" s="65"/>
      <c r="J24" s="178"/>
    </row>
    <row r="25" spans="1:10">
      <c r="H25" s="163" t="s">
        <v>32</v>
      </c>
    </row>
    <row r="26" spans="1:10">
      <c r="A26" s="154" t="s">
        <v>33</v>
      </c>
      <c r="B26" s="263"/>
      <c r="C26" s="187"/>
      <c r="D26" s="161"/>
      <c r="E26" s="242"/>
      <c r="F26" s="386"/>
      <c r="G26" s="162"/>
    </row>
    <row r="27" spans="1:10" ht="14.4">
      <c r="A27" s="390" t="s">
        <v>34</v>
      </c>
      <c r="B27" s="277"/>
      <c r="C27" s="184"/>
      <c r="D27" s="185"/>
      <c r="E27" s="162"/>
      <c r="F27" s="162"/>
      <c r="G27" s="124"/>
      <c r="H27" s="127"/>
    </row>
    <row r="28" spans="1:10">
      <c r="A28" s="166"/>
      <c r="B28" s="391"/>
      <c r="C28" s="392"/>
      <c r="D28" s="165"/>
      <c r="E28" s="241"/>
      <c r="F28" s="241"/>
      <c r="G28" s="124"/>
      <c r="H28" s="127"/>
    </row>
    <row r="29" spans="1:10">
      <c r="A29" s="156" t="s">
        <v>98</v>
      </c>
      <c r="B29" s="264"/>
      <c r="C29" s="164"/>
      <c r="D29" s="165"/>
      <c r="E29" s="243"/>
      <c r="F29" s="243"/>
      <c r="G29" s="124"/>
      <c r="H29" s="127"/>
    </row>
    <row r="30" spans="1:10" ht="14.4">
      <c r="A30" s="156" t="s">
        <v>97</v>
      </c>
      <c r="B30" s="169"/>
      <c r="C30" s="169"/>
      <c r="D30" s="170"/>
      <c r="E30" s="255"/>
      <c r="F30" s="255"/>
      <c r="G30" s="124"/>
      <c r="H30" s="127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9"/>
  <sheetViews>
    <sheetView showGridLines="0" topLeftCell="A3" zoomScale="70" zoomScaleNormal="70" zoomScaleSheetLayoutView="75" workbookViewId="0">
      <selection activeCell="I24" sqref="I24"/>
    </sheetView>
  </sheetViews>
  <sheetFormatPr defaultColWidth="8" defaultRowHeight="13.8"/>
  <cols>
    <col min="1" max="1" width="22.1796875" style="51" customWidth="1"/>
    <col min="2" max="2" width="8" style="52" customWidth="1"/>
    <col min="3" max="3" width="9" style="51" customWidth="1"/>
    <col min="4" max="4" width="8.90625" style="51" customWidth="1"/>
    <col min="5" max="5" width="20.90625" style="51" customWidth="1"/>
    <col min="6" max="6" width="13.90625" style="51" customWidth="1"/>
    <col min="7" max="7" width="12" style="52" bestFit="1" customWidth="1"/>
    <col min="8" max="9" width="16.6328125" style="51" customWidth="1"/>
    <col min="10" max="11" width="15.453125" style="51" customWidth="1"/>
    <col min="12" max="12" width="17.08984375" style="53" customWidth="1"/>
    <col min="13" max="13" width="15.453125" style="51" customWidth="1"/>
    <col min="14" max="14" width="15.453125" style="53" customWidth="1"/>
    <col min="15" max="15" width="15.453125" style="51" customWidth="1"/>
    <col min="16" max="16" width="6.453125" style="51" bestFit="1" customWidth="1"/>
    <col min="17" max="18" width="4.6328125" style="51" bestFit="1" customWidth="1"/>
    <col min="19" max="16384" width="8" style="51"/>
  </cols>
  <sheetData>
    <row r="1" spans="1:16" ht="17.399999999999999">
      <c r="B1" s="617" t="s">
        <v>0</v>
      </c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54"/>
    </row>
    <row r="2" spans="1:16" ht="17.399999999999999">
      <c r="B2" s="618" t="s">
        <v>12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54"/>
    </row>
    <row r="3" spans="1:16" ht="17.399999999999999">
      <c r="B3" s="617" t="s">
        <v>13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54"/>
    </row>
    <row r="4" spans="1:16" ht="17.399999999999999">
      <c r="B4" s="617" t="s">
        <v>101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54"/>
    </row>
    <row r="5" spans="1:16" ht="17.399999999999999">
      <c r="A5" s="157"/>
      <c r="B5" s="617" t="s">
        <v>15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54"/>
    </row>
    <row r="6" spans="1:16">
      <c r="G6" s="51"/>
      <c r="L6" s="51"/>
      <c r="N6" s="51"/>
    </row>
    <row r="7" spans="1:16">
      <c r="A7" s="195" t="s">
        <v>14</v>
      </c>
      <c r="B7" s="56"/>
      <c r="C7" s="54"/>
      <c r="D7" s="54"/>
      <c r="E7" s="54"/>
      <c r="F7" s="54"/>
      <c r="G7" s="57"/>
      <c r="H7" s="54"/>
      <c r="I7" s="58"/>
      <c r="J7" s="54"/>
      <c r="K7" s="54"/>
      <c r="L7" s="59"/>
      <c r="M7" s="58"/>
      <c r="N7" s="51"/>
    </row>
    <row r="8" spans="1:16" ht="18" customHeight="1">
      <c r="A8" s="609" t="s">
        <v>16</v>
      </c>
      <c r="B8" s="610"/>
      <c r="C8" s="223" t="s">
        <v>17</v>
      </c>
      <c r="D8" s="219" t="s">
        <v>18</v>
      </c>
      <c r="E8" s="615" t="s">
        <v>19</v>
      </c>
      <c r="F8" s="616"/>
      <c r="G8" s="394" t="s">
        <v>20</v>
      </c>
      <c r="H8" s="613" t="s">
        <v>18</v>
      </c>
      <c r="I8" s="613"/>
      <c r="J8" s="613"/>
      <c r="K8" s="613"/>
      <c r="L8" s="613"/>
      <c r="M8" s="613"/>
      <c r="N8" s="613"/>
      <c r="O8" s="614"/>
    </row>
    <row r="9" spans="1:16" ht="18" customHeight="1">
      <c r="A9" s="611"/>
      <c r="B9" s="612"/>
      <c r="C9" s="218" t="s">
        <v>21</v>
      </c>
      <c r="D9" s="212" t="s">
        <v>22</v>
      </c>
      <c r="E9" s="607" t="s">
        <v>23</v>
      </c>
      <c r="F9" s="608"/>
      <c r="G9" s="220" t="s">
        <v>18</v>
      </c>
      <c r="H9" s="221" t="s">
        <v>24</v>
      </c>
      <c r="I9" s="205" t="s">
        <v>25</v>
      </c>
      <c r="J9" s="221" t="s">
        <v>26</v>
      </c>
      <c r="K9" s="431" t="s">
        <v>116</v>
      </c>
      <c r="L9" s="96" t="s">
        <v>27</v>
      </c>
      <c r="M9" s="221" t="s">
        <v>28</v>
      </c>
      <c r="N9" s="96" t="s">
        <v>29</v>
      </c>
      <c r="O9" s="222" t="s">
        <v>30</v>
      </c>
    </row>
    <row r="10" spans="1:16" ht="18" customHeight="1">
      <c r="A10" s="213"/>
      <c r="B10" s="349"/>
      <c r="C10" s="214"/>
      <c r="D10" s="217"/>
      <c r="E10" s="587" t="s">
        <v>139</v>
      </c>
      <c r="F10" s="588" t="s">
        <v>161</v>
      </c>
      <c r="G10" s="589">
        <v>45454</v>
      </c>
      <c r="H10" s="590">
        <f>G10+19</f>
        <v>45473</v>
      </c>
      <c r="I10" s="591" t="s">
        <v>31</v>
      </c>
      <c r="J10" s="590">
        <f>+K10+2</f>
        <v>45482</v>
      </c>
      <c r="K10" s="592">
        <f>+H10+7</f>
        <v>45480</v>
      </c>
      <c r="L10" s="591" t="s">
        <v>31</v>
      </c>
      <c r="M10" s="591">
        <f>+K10+6</f>
        <v>45486</v>
      </c>
      <c r="N10" s="591" t="s">
        <v>31</v>
      </c>
      <c r="O10" s="591">
        <f>G10+37</f>
        <v>45491</v>
      </c>
      <c r="P10" s="586" t="s">
        <v>55</v>
      </c>
    </row>
    <row r="11" spans="1:16" s="61" customFormat="1" ht="18" customHeight="1">
      <c r="A11" s="348" t="s">
        <v>134</v>
      </c>
      <c r="B11" s="349" t="s">
        <v>150</v>
      </c>
      <c r="C11" s="349">
        <v>45447</v>
      </c>
      <c r="D11" s="215">
        <f>+C11+6</f>
        <v>45453</v>
      </c>
      <c r="E11" s="439" t="s">
        <v>163</v>
      </c>
      <c r="F11" s="466" t="s">
        <v>164</v>
      </c>
      <c r="G11" s="467">
        <v>45456</v>
      </c>
      <c r="H11" s="325">
        <f>G11+20</f>
        <v>45476</v>
      </c>
      <c r="I11" s="325">
        <f>G11+22</f>
        <v>45478</v>
      </c>
      <c r="J11" s="338" t="s">
        <v>31</v>
      </c>
      <c r="K11" s="429" t="s">
        <v>31</v>
      </c>
      <c r="L11" s="211">
        <f>G11+24</f>
        <v>45480</v>
      </c>
      <c r="M11" s="324">
        <f>G11+31</f>
        <v>45487</v>
      </c>
      <c r="N11" s="211">
        <f>G11+35</f>
        <v>45491</v>
      </c>
      <c r="O11" s="325" t="s">
        <v>31</v>
      </c>
      <c r="P11" s="208" t="s">
        <v>56</v>
      </c>
    </row>
    <row r="12" spans="1:16" s="62" customFormat="1" ht="18" customHeight="1">
      <c r="A12" s="209"/>
      <c r="B12" s="465"/>
      <c r="C12" s="216"/>
      <c r="D12" s="210"/>
      <c r="E12" s="409" t="s">
        <v>169</v>
      </c>
      <c r="F12" s="534" t="s">
        <v>170</v>
      </c>
      <c r="G12" s="468">
        <v>45455</v>
      </c>
      <c r="H12" s="327">
        <f>G12+22</f>
        <v>45477</v>
      </c>
      <c r="I12" s="326">
        <f>G12+23</f>
        <v>45478</v>
      </c>
      <c r="J12" s="327" t="s">
        <v>31</v>
      </c>
      <c r="K12" s="430" t="s">
        <v>31</v>
      </c>
      <c r="L12" s="299" t="s">
        <v>31</v>
      </c>
      <c r="M12" s="326">
        <f>+G12+34</f>
        <v>45489</v>
      </c>
      <c r="N12" s="326">
        <f>+G12+37</f>
        <v>45492</v>
      </c>
      <c r="O12" s="299" t="s">
        <v>31</v>
      </c>
      <c r="P12" s="65" t="s">
        <v>57</v>
      </c>
    </row>
    <row r="13" spans="1:16" ht="18" customHeight="1">
      <c r="A13" s="213"/>
      <c r="B13" s="349"/>
      <c r="C13" s="214"/>
      <c r="D13" s="217"/>
      <c r="E13" s="593" t="s">
        <v>155</v>
      </c>
      <c r="F13" s="594" t="s">
        <v>162</v>
      </c>
      <c r="G13" s="589">
        <f t="shared" ref="G13:G20" si="0">+G10+7</f>
        <v>45461</v>
      </c>
      <c r="H13" s="590">
        <f>G13+19</f>
        <v>45480</v>
      </c>
      <c r="I13" s="591" t="s">
        <v>31</v>
      </c>
      <c r="J13" s="590">
        <f>+K13+2</f>
        <v>45489</v>
      </c>
      <c r="K13" s="592">
        <f>+H13+7</f>
        <v>45487</v>
      </c>
      <c r="L13" s="591" t="s">
        <v>31</v>
      </c>
      <c r="M13" s="591">
        <f>+K13+6</f>
        <v>45493</v>
      </c>
      <c r="N13" s="591" t="s">
        <v>31</v>
      </c>
      <c r="O13" s="591">
        <f>G13+37</f>
        <v>45498</v>
      </c>
      <c r="P13" s="207"/>
    </row>
    <row r="14" spans="1:16" s="61" customFormat="1" ht="18" customHeight="1">
      <c r="A14" s="348" t="s">
        <v>122</v>
      </c>
      <c r="B14" s="349" t="s">
        <v>151</v>
      </c>
      <c r="C14" s="349">
        <f>C11+7</f>
        <v>45454</v>
      </c>
      <c r="D14" s="215">
        <f>+C14+6</f>
        <v>45460</v>
      </c>
      <c r="E14" s="439" t="s">
        <v>165</v>
      </c>
      <c r="F14" s="529" t="s">
        <v>161</v>
      </c>
      <c r="G14" s="467">
        <f t="shared" si="0"/>
        <v>45463</v>
      </c>
      <c r="H14" s="325">
        <f>G14+20</f>
        <v>45483</v>
      </c>
      <c r="I14" s="325">
        <f>G14+22</f>
        <v>45485</v>
      </c>
      <c r="J14" s="338" t="s">
        <v>31</v>
      </c>
      <c r="K14" s="429" t="s">
        <v>31</v>
      </c>
      <c r="L14" s="211">
        <f>G14+24</f>
        <v>45487</v>
      </c>
      <c r="M14" s="324">
        <f>G14+31</f>
        <v>45494</v>
      </c>
      <c r="N14" s="211">
        <f>G14+35</f>
        <v>45498</v>
      </c>
      <c r="O14" s="325" t="s">
        <v>31</v>
      </c>
      <c r="P14" s="208"/>
    </row>
    <row r="15" spans="1:16" s="62" customFormat="1" ht="18" customHeight="1">
      <c r="A15" s="209"/>
      <c r="B15" s="465"/>
      <c r="C15" s="216"/>
      <c r="D15" s="210"/>
      <c r="E15" s="409" t="s">
        <v>171</v>
      </c>
      <c r="F15" s="567" t="s">
        <v>172</v>
      </c>
      <c r="G15" s="468">
        <f>+G12+7</f>
        <v>45462</v>
      </c>
      <c r="H15" s="327">
        <f>G15+22</f>
        <v>45484</v>
      </c>
      <c r="I15" s="326">
        <f>G15+23</f>
        <v>45485</v>
      </c>
      <c r="J15" s="327" t="s">
        <v>31</v>
      </c>
      <c r="K15" s="430" t="s">
        <v>31</v>
      </c>
      <c r="L15" s="299" t="s">
        <v>31</v>
      </c>
      <c r="M15" s="326">
        <f>+G15+34</f>
        <v>45496</v>
      </c>
      <c r="N15" s="326">
        <f>+G15+37</f>
        <v>45499</v>
      </c>
      <c r="O15" s="299" t="s">
        <v>31</v>
      </c>
      <c r="P15" s="65"/>
    </row>
    <row r="16" spans="1:16" ht="18" customHeight="1">
      <c r="A16" s="213"/>
      <c r="B16" s="349"/>
      <c r="C16" s="217"/>
      <c r="D16" s="217"/>
      <c r="E16" s="593" t="s">
        <v>157</v>
      </c>
      <c r="F16" s="594" t="s">
        <v>140</v>
      </c>
      <c r="G16" s="589">
        <f t="shared" si="0"/>
        <v>45468</v>
      </c>
      <c r="H16" s="590">
        <f>G16+19</f>
        <v>45487</v>
      </c>
      <c r="I16" s="591" t="s">
        <v>31</v>
      </c>
      <c r="J16" s="590">
        <f>+K16+2</f>
        <v>45496</v>
      </c>
      <c r="K16" s="592">
        <f>+H16+7</f>
        <v>45494</v>
      </c>
      <c r="L16" s="591" t="s">
        <v>31</v>
      </c>
      <c r="M16" s="591">
        <f>+K16+6</f>
        <v>45500</v>
      </c>
      <c r="N16" s="591" t="s">
        <v>31</v>
      </c>
      <c r="O16" s="591">
        <f>G16+37</f>
        <v>45505</v>
      </c>
      <c r="P16" s="207"/>
    </row>
    <row r="17" spans="1:16" s="61" customFormat="1" ht="18" customHeight="1">
      <c r="A17" s="348" t="s">
        <v>123</v>
      </c>
      <c r="B17" s="349" t="s">
        <v>152</v>
      </c>
      <c r="C17" s="349">
        <f>C14+7</f>
        <v>45461</v>
      </c>
      <c r="D17" s="215">
        <f>+C17+6</f>
        <v>45467</v>
      </c>
      <c r="E17" s="439" t="s">
        <v>166</v>
      </c>
      <c r="F17" s="529" t="s">
        <v>167</v>
      </c>
      <c r="G17" s="467">
        <f t="shared" si="0"/>
        <v>45470</v>
      </c>
      <c r="H17" s="325">
        <f>G17+20</f>
        <v>45490</v>
      </c>
      <c r="I17" s="325">
        <f>G17+22</f>
        <v>45492</v>
      </c>
      <c r="J17" s="338" t="s">
        <v>31</v>
      </c>
      <c r="K17" s="429" t="s">
        <v>31</v>
      </c>
      <c r="L17" s="211">
        <f>G17+24</f>
        <v>45494</v>
      </c>
      <c r="M17" s="324">
        <f>G17+31</f>
        <v>45501</v>
      </c>
      <c r="N17" s="211">
        <f>G17+35</f>
        <v>45505</v>
      </c>
      <c r="O17" s="325" t="s">
        <v>31</v>
      </c>
      <c r="P17" s="208"/>
    </row>
    <row r="18" spans="1:16" s="62" customFormat="1" ht="18" customHeight="1">
      <c r="A18" s="209"/>
      <c r="B18" s="229"/>
      <c r="C18" s="210"/>
      <c r="D18" s="210"/>
      <c r="E18" s="409" t="s">
        <v>173</v>
      </c>
      <c r="F18" s="572" t="s">
        <v>174</v>
      </c>
      <c r="G18" s="468">
        <f>+G15+7</f>
        <v>45469</v>
      </c>
      <c r="H18" s="327">
        <f>G18+22</f>
        <v>45491</v>
      </c>
      <c r="I18" s="326">
        <f>G18+23</f>
        <v>45492</v>
      </c>
      <c r="J18" s="327" t="s">
        <v>31</v>
      </c>
      <c r="K18" s="430" t="s">
        <v>31</v>
      </c>
      <c r="L18" s="299" t="s">
        <v>31</v>
      </c>
      <c r="M18" s="326">
        <f>+G18+34</f>
        <v>45503</v>
      </c>
      <c r="N18" s="326">
        <f>+G18+37</f>
        <v>45506</v>
      </c>
      <c r="O18" s="299" t="s">
        <v>31</v>
      </c>
      <c r="P18" s="65"/>
    </row>
    <row r="19" spans="1:16" ht="18" customHeight="1">
      <c r="A19" s="213"/>
      <c r="B19" s="349"/>
      <c r="C19" s="217"/>
      <c r="D19" s="217"/>
      <c r="E19" s="593" t="s">
        <v>159</v>
      </c>
      <c r="F19" s="594" t="s">
        <v>140</v>
      </c>
      <c r="G19" s="589">
        <f t="shared" si="0"/>
        <v>45475</v>
      </c>
      <c r="H19" s="590">
        <f>G19+19</f>
        <v>45494</v>
      </c>
      <c r="I19" s="591" t="s">
        <v>31</v>
      </c>
      <c r="J19" s="590">
        <f>+K19+2</f>
        <v>45503</v>
      </c>
      <c r="K19" s="592">
        <f>+H19+7</f>
        <v>45501</v>
      </c>
      <c r="L19" s="591" t="s">
        <v>31</v>
      </c>
      <c r="M19" s="591">
        <f>+K19+6</f>
        <v>45507</v>
      </c>
      <c r="N19" s="591" t="s">
        <v>31</v>
      </c>
      <c r="O19" s="591">
        <f>G19+37</f>
        <v>45512</v>
      </c>
      <c r="P19" s="207"/>
    </row>
    <row r="20" spans="1:16" s="61" customFormat="1" ht="18" customHeight="1">
      <c r="A20" s="348" t="s">
        <v>127</v>
      </c>
      <c r="B20" s="349" t="s">
        <v>153</v>
      </c>
      <c r="C20" s="349">
        <f>C17+7</f>
        <v>45468</v>
      </c>
      <c r="D20" s="215">
        <f>+C20+6</f>
        <v>45474</v>
      </c>
      <c r="E20" s="439" t="s">
        <v>168</v>
      </c>
      <c r="F20" s="529" t="s">
        <v>164</v>
      </c>
      <c r="G20" s="467">
        <f t="shared" si="0"/>
        <v>45477</v>
      </c>
      <c r="H20" s="325">
        <f>G20+20</f>
        <v>45497</v>
      </c>
      <c r="I20" s="325">
        <f>G20+22</f>
        <v>45499</v>
      </c>
      <c r="J20" s="338" t="s">
        <v>31</v>
      </c>
      <c r="K20" s="429" t="s">
        <v>31</v>
      </c>
      <c r="L20" s="211">
        <f>G20+24</f>
        <v>45501</v>
      </c>
      <c r="M20" s="324">
        <f>G20+31</f>
        <v>45508</v>
      </c>
      <c r="N20" s="211">
        <f>G20+35</f>
        <v>45512</v>
      </c>
      <c r="O20" s="325" t="s">
        <v>31</v>
      </c>
      <c r="P20" s="208"/>
    </row>
    <row r="21" spans="1:16" s="62" customFormat="1" ht="18" customHeight="1">
      <c r="A21" s="209"/>
      <c r="B21" s="229"/>
      <c r="C21" s="210"/>
      <c r="D21" s="210"/>
      <c r="E21" s="409" t="s">
        <v>175</v>
      </c>
      <c r="F21" s="567" t="s">
        <v>176</v>
      </c>
      <c r="G21" s="468">
        <f>+G18+7</f>
        <v>45476</v>
      </c>
      <c r="H21" s="327">
        <f>G21+22</f>
        <v>45498</v>
      </c>
      <c r="I21" s="326">
        <f>G21+23</f>
        <v>45499</v>
      </c>
      <c r="J21" s="327" t="s">
        <v>31</v>
      </c>
      <c r="K21" s="430" t="s">
        <v>31</v>
      </c>
      <c r="L21" s="299" t="s">
        <v>31</v>
      </c>
      <c r="M21" s="326">
        <f>+G21+34</f>
        <v>45510</v>
      </c>
      <c r="N21" s="326">
        <f>+G21+37</f>
        <v>45513</v>
      </c>
      <c r="O21" s="299" t="s">
        <v>31</v>
      </c>
      <c r="P21" s="65"/>
    </row>
    <row r="22" spans="1:16" s="62" customFormat="1" ht="18" customHeight="1">
      <c r="A22" s="63"/>
      <c r="B22" s="230"/>
      <c r="C22" s="64"/>
      <c r="D22" s="64"/>
      <c r="E22" s="539"/>
      <c r="F22" s="242"/>
      <c r="G22" s="540"/>
      <c r="H22" s="541"/>
      <c r="I22" s="540"/>
      <c r="J22" s="541"/>
      <c r="K22" s="541"/>
      <c r="L22" s="542"/>
      <c r="M22" s="540"/>
      <c r="N22" s="540"/>
      <c r="O22" s="542"/>
      <c r="P22" s="65"/>
    </row>
    <row r="23" spans="1:16" s="62" customFormat="1" ht="18" customHeight="1">
      <c r="A23" s="63"/>
      <c r="B23" s="230"/>
      <c r="C23" s="64"/>
      <c r="D23" s="64"/>
      <c r="E23" s="539"/>
      <c r="F23" s="242"/>
      <c r="G23" s="540"/>
      <c r="H23" s="541"/>
      <c r="I23" s="540"/>
      <c r="J23" s="541"/>
      <c r="K23" s="541"/>
      <c r="L23" s="542"/>
      <c r="M23" s="540"/>
      <c r="N23" s="540"/>
      <c r="O23" s="542"/>
      <c r="P23" s="65"/>
    </row>
    <row r="24" spans="1:16">
      <c r="O24" s="66" t="s">
        <v>32</v>
      </c>
    </row>
    <row r="25" spans="1:16">
      <c r="A25" s="67" t="s">
        <v>33</v>
      </c>
      <c r="B25" s="199"/>
      <c r="C25" s="68"/>
      <c r="D25" s="69"/>
      <c r="E25" s="242"/>
      <c r="F25" s="208"/>
      <c r="G25" s="70"/>
    </row>
    <row r="26" spans="1:16" ht="14.4">
      <c r="A26" s="74" t="s">
        <v>34</v>
      </c>
      <c r="B26" s="231"/>
      <c r="C26" s="75"/>
      <c r="D26" s="76"/>
      <c r="E26" s="70"/>
      <c r="F26" s="70"/>
      <c r="G26" s="51"/>
      <c r="H26" s="53"/>
      <c r="J26" s="53"/>
      <c r="K26" s="53"/>
      <c r="L26" s="51"/>
      <c r="N26" s="51"/>
    </row>
    <row r="27" spans="1:16">
      <c r="A27" s="77"/>
      <c r="B27" s="232"/>
      <c r="C27" s="78"/>
      <c r="D27" s="79"/>
      <c r="E27" s="241"/>
      <c r="F27" s="241"/>
      <c r="G27" s="51"/>
      <c r="H27" s="53"/>
      <c r="J27" s="53"/>
      <c r="K27" s="53"/>
      <c r="L27" s="51"/>
      <c r="N27" s="51"/>
    </row>
    <row r="28" spans="1:16">
      <c r="A28" s="156" t="s">
        <v>98</v>
      </c>
      <c r="B28" s="198"/>
      <c r="C28" s="71"/>
      <c r="D28" s="79"/>
      <c r="E28" s="243"/>
      <c r="F28" s="243"/>
      <c r="G28" s="51"/>
      <c r="H28" s="53"/>
      <c r="J28" s="53"/>
      <c r="K28" s="53"/>
      <c r="L28" s="51"/>
      <c r="N28" s="51"/>
    </row>
    <row r="29" spans="1:16" ht="14.4">
      <c r="A29" s="156" t="s">
        <v>97</v>
      </c>
      <c r="B29" s="82"/>
      <c r="C29" s="82"/>
      <c r="D29" s="83"/>
      <c r="E29" s="240"/>
      <c r="F29" s="240"/>
      <c r="G29" s="51"/>
      <c r="H29" s="53"/>
      <c r="J29" s="53"/>
      <c r="K29" s="53"/>
      <c r="L29" s="51"/>
      <c r="N29" s="51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J22"/>
  <sheetViews>
    <sheetView showGridLines="0" zoomScale="70" zoomScaleNormal="70" zoomScaleSheetLayoutView="75" workbookViewId="0">
      <selection activeCell="I13" sqref="I13"/>
    </sheetView>
  </sheetViews>
  <sheetFormatPr defaultColWidth="8" defaultRowHeight="13.8"/>
  <cols>
    <col min="1" max="1" width="23.6328125" style="52" customWidth="1"/>
    <col min="2" max="2" width="6.81640625" style="52" bestFit="1" customWidth="1"/>
    <col min="3" max="3" width="9.36328125" style="85" customWidth="1"/>
    <col min="4" max="4" width="9.90625" style="85" customWidth="1"/>
    <col min="5" max="5" width="26.90625" style="51" customWidth="1"/>
    <col min="6" max="6" width="20.1796875" style="85" customWidth="1"/>
    <col min="7" max="7" width="11.90625" style="52" bestFit="1" customWidth="1"/>
    <col min="8" max="8" width="23.36328125" style="52" customWidth="1"/>
    <col min="9" max="9" width="27.81640625" style="52" customWidth="1"/>
    <col min="10" max="10" width="6.36328125" style="51" bestFit="1" customWidth="1"/>
    <col min="11" max="16384" width="8" style="51"/>
  </cols>
  <sheetData>
    <row r="1" spans="1:10" ht="17.399999999999999">
      <c r="B1" s="622" t="s">
        <v>35</v>
      </c>
      <c r="C1" s="622"/>
      <c r="D1" s="622"/>
      <c r="E1" s="622"/>
      <c r="F1" s="622"/>
      <c r="G1" s="622"/>
      <c r="H1" s="622"/>
      <c r="I1" s="622"/>
    </row>
    <row r="2" spans="1:10" ht="17.399999999999999">
      <c r="B2" s="623" t="s">
        <v>36</v>
      </c>
      <c r="C2" s="623"/>
      <c r="D2" s="623"/>
      <c r="E2" s="623"/>
      <c r="F2" s="623"/>
      <c r="G2" s="623"/>
      <c r="H2" s="623"/>
      <c r="I2" s="623"/>
    </row>
    <row r="3" spans="1:10">
      <c r="A3" s="56"/>
      <c r="E3" s="86"/>
      <c r="F3" s="120"/>
      <c r="G3" s="87"/>
      <c r="H3" s="87"/>
      <c r="I3" s="87"/>
    </row>
    <row r="4" spans="1:10">
      <c r="B4" s="56"/>
      <c r="C4" s="88"/>
      <c r="D4" s="88"/>
      <c r="E4" s="54"/>
      <c r="F4" s="120"/>
      <c r="G4" s="87"/>
      <c r="H4" s="89"/>
      <c r="I4" s="90"/>
    </row>
    <row r="5" spans="1:10">
      <c r="B5" s="56"/>
      <c r="C5" s="88"/>
      <c r="D5" s="88"/>
      <c r="E5" s="54"/>
      <c r="F5" s="120"/>
      <c r="G5" s="87"/>
      <c r="H5" s="89"/>
      <c r="I5" s="90"/>
    </row>
    <row r="6" spans="1:10">
      <c r="A6" s="202"/>
      <c r="B6" s="56"/>
      <c r="C6" s="88"/>
      <c r="D6" s="88"/>
      <c r="E6" s="54"/>
      <c r="F6" s="88"/>
      <c r="G6" s="56"/>
      <c r="H6" s="57"/>
      <c r="I6" s="57"/>
    </row>
    <row r="7" spans="1:10">
      <c r="B7" s="225"/>
      <c r="C7" s="91"/>
      <c r="D7" s="91"/>
      <c r="E7" s="91"/>
      <c r="F7" s="92"/>
      <c r="G7" s="284"/>
      <c r="H7" s="93"/>
      <c r="I7" s="93"/>
    </row>
    <row r="8" spans="1:10">
      <c r="A8" s="197" t="s">
        <v>14</v>
      </c>
      <c r="B8" s="226"/>
      <c r="C8" s="94"/>
      <c r="D8" s="94"/>
      <c r="E8" s="94"/>
      <c r="F8" s="94"/>
      <c r="G8" s="285"/>
      <c r="H8" s="93"/>
      <c r="I8" s="93"/>
    </row>
    <row r="9" spans="1:10" ht="17.25" customHeight="1">
      <c r="A9" s="624" t="s">
        <v>118</v>
      </c>
      <c r="B9" s="624"/>
      <c r="C9" s="223" t="s">
        <v>17</v>
      </c>
      <c r="D9" s="219" t="s">
        <v>18</v>
      </c>
      <c r="E9" s="620" t="s">
        <v>19</v>
      </c>
      <c r="F9" s="621"/>
      <c r="G9" s="275" t="s">
        <v>37</v>
      </c>
      <c r="H9" s="205" t="s">
        <v>18</v>
      </c>
      <c r="J9" s="95"/>
    </row>
    <row r="10" spans="1:10" ht="34.950000000000003" customHeight="1">
      <c r="A10" s="625"/>
      <c r="B10" s="625"/>
      <c r="C10" s="470" t="s">
        <v>21</v>
      </c>
      <c r="D10" s="224" t="s">
        <v>128</v>
      </c>
      <c r="E10" s="620" t="s">
        <v>23</v>
      </c>
      <c r="F10" s="621"/>
      <c r="G10" s="282" t="s">
        <v>18</v>
      </c>
      <c r="H10" s="283" t="s">
        <v>39</v>
      </c>
      <c r="J10" s="98"/>
    </row>
    <row r="11" spans="1:10" ht="26.4" customHeight="1">
      <c r="A11" s="404" t="s">
        <v>123</v>
      </c>
      <c r="B11" s="405" t="s">
        <v>140</v>
      </c>
      <c r="C11" s="406">
        <v>45444</v>
      </c>
      <c r="D11" s="407">
        <f>+C11+8</f>
        <v>45452</v>
      </c>
      <c r="E11" s="526" t="s">
        <v>179</v>
      </c>
      <c r="F11" s="456" t="s">
        <v>180</v>
      </c>
      <c r="G11" s="462">
        <v>45458</v>
      </c>
      <c r="H11" s="457">
        <f>G11+27</f>
        <v>45485</v>
      </c>
      <c r="I11" s="276" t="s">
        <v>108</v>
      </c>
    </row>
    <row r="12" spans="1:10" s="99" customFormat="1" ht="26.4" customHeight="1">
      <c r="A12" s="404" t="s">
        <v>127</v>
      </c>
      <c r="B12" s="405" t="s">
        <v>177</v>
      </c>
      <c r="C12" s="408">
        <f>+C11+7</f>
        <v>45451</v>
      </c>
      <c r="D12" s="407">
        <f>+C12+8</f>
        <v>45459</v>
      </c>
      <c r="E12" s="526" t="s">
        <v>181</v>
      </c>
      <c r="F12" s="456" t="s">
        <v>182</v>
      </c>
      <c r="G12" s="462">
        <f>+G11+7</f>
        <v>45465</v>
      </c>
      <c r="H12" s="457">
        <f t="shared" ref="H12" si="0">G12+27</f>
        <v>45492</v>
      </c>
      <c r="J12" s="276"/>
    </row>
    <row r="13" spans="1:10" s="99" customFormat="1" ht="26.4" customHeight="1">
      <c r="A13" s="404" t="s">
        <v>134</v>
      </c>
      <c r="B13" s="405" t="s">
        <v>138</v>
      </c>
      <c r="C13" s="408">
        <f t="shared" ref="C13:C14" si="1">+C12+7</f>
        <v>45458</v>
      </c>
      <c r="D13" s="407">
        <f>+C13+8</f>
        <v>45466</v>
      </c>
      <c r="E13" s="526" t="s">
        <v>183</v>
      </c>
      <c r="F13" s="456" t="s">
        <v>184</v>
      </c>
      <c r="G13" s="462">
        <f t="shared" ref="G13:G14" si="2">+G12+7</f>
        <v>45472</v>
      </c>
      <c r="H13" s="457">
        <f t="shared" ref="H13" si="3">G13+27</f>
        <v>45499</v>
      </c>
      <c r="J13" s="276"/>
    </row>
    <row r="14" spans="1:10" s="99" customFormat="1" ht="26.4" customHeight="1">
      <c r="A14" s="404" t="s">
        <v>122</v>
      </c>
      <c r="B14" s="405" t="s">
        <v>178</v>
      </c>
      <c r="C14" s="408">
        <f t="shared" si="1"/>
        <v>45465</v>
      </c>
      <c r="D14" s="407">
        <f t="shared" ref="D14" si="4">+C14+8</f>
        <v>45473</v>
      </c>
      <c r="E14" s="526" t="s">
        <v>185</v>
      </c>
      <c r="F14" s="456" t="s">
        <v>186</v>
      </c>
      <c r="G14" s="462">
        <f t="shared" si="2"/>
        <v>45479</v>
      </c>
      <c r="H14" s="457">
        <f t="shared" ref="H14" si="5">G14+27</f>
        <v>45506</v>
      </c>
      <c r="J14" s="276"/>
    </row>
    <row r="15" spans="1:10" s="99" customFormat="1">
      <c r="A15" s="203"/>
      <c r="B15" s="203"/>
      <c r="C15" s="101"/>
      <c r="D15" s="102"/>
      <c r="E15" s="103"/>
      <c r="F15" s="104"/>
      <c r="G15" s="286"/>
      <c r="H15" s="105"/>
      <c r="I15" s="105"/>
      <c r="J15" s="152"/>
    </row>
    <row r="16" spans="1:10">
      <c r="A16" s="204"/>
      <c r="B16" s="106"/>
      <c r="C16" s="107"/>
      <c r="D16" s="107"/>
      <c r="E16" s="107"/>
      <c r="F16" s="235"/>
      <c r="G16" s="106"/>
      <c r="I16" s="66" t="s">
        <v>32</v>
      </c>
    </row>
    <row r="17" spans="1:9">
      <c r="A17" s="199" t="s">
        <v>33</v>
      </c>
      <c r="B17" s="227"/>
      <c r="C17" s="91"/>
      <c r="D17" s="91"/>
      <c r="E17" s="91"/>
      <c r="H17" s="107"/>
      <c r="I17" s="107"/>
    </row>
    <row r="18" spans="1:9">
      <c r="A18" s="200" t="s">
        <v>34</v>
      </c>
      <c r="B18" s="106"/>
      <c r="C18" s="107"/>
      <c r="D18" s="107"/>
      <c r="E18" s="107"/>
      <c r="F18" s="235"/>
      <c r="G18" s="106"/>
    </row>
    <row r="19" spans="1:9">
      <c r="A19" s="201" t="s">
        <v>45</v>
      </c>
      <c r="B19" s="106"/>
      <c r="C19" s="107"/>
      <c r="D19" s="107"/>
      <c r="E19" s="107"/>
      <c r="F19" s="235"/>
      <c r="G19" s="106"/>
    </row>
    <row r="20" spans="1:9">
      <c r="A20" s="204"/>
      <c r="B20" s="106"/>
      <c r="C20" s="107"/>
      <c r="D20" s="107"/>
      <c r="E20" s="107"/>
      <c r="F20" s="235"/>
      <c r="G20" s="106"/>
    </row>
    <row r="21" spans="1:9" ht="14.4">
      <c r="A21" s="156" t="s">
        <v>98</v>
      </c>
      <c r="B21" s="82"/>
      <c r="C21" s="109"/>
      <c r="D21" s="109"/>
      <c r="E21" s="83"/>
      <c r="F21" s="84"/>
      <c r="G21" s="619"/>
    </row>
    <row r="22" spans="1:9">
      <c r="A22" s="156" t="s">
        <v>97</v>
      </c>
      <c r="B22" s="228"/>
      <c r="C22" s="110"/>
      <c r="D22" s="110"/>
      <c r="E22" s="111"/>
      <c r="F22" s="80"/>
      <c r="G22" s="619"/>
    </row>
  </sheetData>
  <mergeCells count="6">
    <mergeCell ref="G21:G22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="80" zoomScaleNormal="80" zoomScaleSheetLayoutView="75" workbookViewId="0">
      <selection activeCell="G18" sqref="G18"/>
    </sheetView>
  </sheetViews>
  <sheetFormatPr defaultColWidth="8" defaultRowHeight="13.8"/>
  <cols>
    <col min="1" max="1" width="22.36328125" style="52" customWidth="1"/>
    <col min="2" max="2" width="7.1796875" style="85" customWidth="1"/>
    <col min="3" max="3" width="8.1796875" style="51" customWidth="1"/>
    <col min="4" max="4" width="8.36328125" style="51" customWidth="1"/>
    <col min="5" max="5" width="23.1796875" style="85" customWidth="1"/>
    <col min="6" max="6" width="10.90625" style="51" customWidth="1"/>
    <col min="7" max="7" width="13.36328125" style="52" bestFit="1" customWidth="1"/>
    <col min="8" max="8" width="11" style="52" bestFit="1" customWidth="1"/>
    <col min="9" max="9" width="16.81640625" style="51" bestFit="1" customWidth="1"/>
    <col min="10" max="10" width="8.36328125" style="51" bestFit="1" customWidth="1"/>
    <col min="11" max="11" width="15.08984375" style="51" bestFit="1" customWidth="1"/>
    <col min="12" max="12" width="17.90625" style="51" customWidth="1"/>
    <col min="13" max="13" width="8.08984375" style="51" bestFit="1" customWidth="1"/>
    <col min="14" max="16384" width="8" style="51"/>
  </cols>
  <sheetData>
    <row r="1" spans="1:14" ht="17.399999999999999">
      <c r="B1" s="622" t="s">
        <v>0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54"/>
    </row>
    <row r="2" spans="1:14" ht="17.399999999999999">
      <c r="B2" s="623" t="s">
        <v>40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54"/>
    </row>
    <row r="3" spans="1:14" ht="17.399999999999999">
      <c r="A3" s="56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54"/>
    </row>
    <row r="4" spans="1:14">
      <c r="B4" s="88"/>
      <c r="C4" s="54"/>
      <c r="D4" s="54"/>
      <c r="E4" s="120"/>
      <c r="F4" s="86"/>
      <c r="G4" s="112"/>
      <c r="H4" s="112"/>
      <c r="I4" s="54"/>
      <c r="J4" s="54"/>
      <c r="K4" s="54"/>
      <c r="L4" s="54"/>
    </row>
    <row r="5" spans="1:14">
      <c r="A5" s="197"/>
      <c r="B5" s="88"/>
      <c r="C5" s="54"/>
      <c r="D5" s="54"/>
      <c r="E5" s="120"/>
      <c r="F5" s="86"/>
      <c r="G5" s="112"/>
      <c r="H5" s="112"/>
      <c r="I5" s="54"/>
      <c r="J5" s="54"/>
      <c r="K5" s="54"/>
      <c r="L5" s="54"/>
    </row>
    <row r="6" spans="1:14">
      <c r="A6" s="197"/>
      <c r="B6" s="88"/>
      <c r="C6" s="54"/>
      <c r="D6" s="54"/>
      <c r="E6" s="120"/>
      <c r="F6" s="86"/>
      <c r="G6" s="112"/>
      <c r="H6" s="112"/>
      <c r="I6" s="54"/>
      <c r="J6" s="54"/>
      <c r="K6" s="54"/>
      <c r="L6" s="54"/>
    </row>
    <row r="7" spans="1:14">
      <c r="A7" s="197" t="s">
        <v>14</v>
      </c>
      <c r="B7" s="88"/>
      <c r="C7" s="54"/>
      <c r="D7" s="54"/>
      <c r="E7" s="88"/>
      <c r="F7" s="54"/>
      <c r="G7" s="57"/>
      <c r="H7" s="395"/>
      <c r="I7" s="54"/>
      <c r="K7" s="59"/>
      <c r="L7" s="90"/>
    </row>
    <row r="8" spans="1:14" ht="18" customHeight="1">
      <c r="A8" s="624" t="s">
        <v>118</v>
      </c>
      <c r="B8" s="624"/>
      <c r="C8" s="459" t="s">
        <v>17</v>
      </c>
      <c r="D8" s="219" t="s">
        <v>18</v>
      </c>
      <c r="E8" s="627" t="s">
        <v>19</v>
      </c>
      <c r="F8" s="627"/>
      <c r="G8" s="275" t="s">
        <v>37</v>
      </c>
      <c r="H8" s="627" t="s">
        <v>18</v>
      </c>
      <c r="I8" s="627"/>
      <c r="J8" s="627"/>
      <c r="K8" s="627"/>
      <c r="L8" s="627"/>
      <c r="M8" s="95"/>
    </row>
    <row r="9" spans="1:14" ht="27.6">
      <c r="A9" s="625"/>
      <c r="B9" s="625"/>
      <c r="C9" s="460" t="s">
        <v>21</v>
      </c>
      <c r="D9" s="224" t="s">
        <v>38</v>
      </c>
      <c r="E9" s="628" t="s">
        <v>23</v>
      </c>
      <c r="F9" s="628"/>
      <c r="G9" s="96" t="s">
        <v>18</v>
      </c>
      <c r="H9" s="97" t="s">
        <v>41</v>
      </c>
      <c r="I9" s="97" t="s">
        <v>42</v>
      </c>
      <c r="J9" s="97" t="s">
        <v>28</v>
      </c>
      <c r="K9" s="97" t="s">
        <v>43</v>
      </c>
      <c r="L9" s="97" t="s">
        <v>44</v>
      </c>
      <c r="M9" s="98"/>
    </row>
    <row r="10" spans="1:14" s="99" customFormat="1">
      <c r="A10" s="404" t="str">
        <f>+'COLON via TAO'!A11</f>
        <v>AS PAMELA</v>
      </c>
      <c r="B10" s="404" t="str">
        <f>+'COLON via TAO'!B11</f>
        <v>065E</v>
      </c>
      <c r="C10" s="404">
        <f>+'COLON via TAO'!C11</f>
        <v>45444</v>
      </c>
      <c r="D10" s="407">
        <f>C10+8</f>
        <v>45452</v>
      </c>
      <c r="E10" s="528" t="s">
        <v>187</v>
      </c>
      <c r="F10" s="528" t="s">
        <v>188</v>
      </c>
      <c r="G10" s="463">
        <v>45458</v>
      </c>
      <c r="H10" s="463">
        <f>G10+17</f>
        <v>45475</v>
      </c>
      <c r="I10" s="463">
        <f>G10+22</f>
        <v>45480</v>
      </c>
      <c r="J10" s="463">
        <f>+G10+29</f>
        <v>45487</v>
      </c>
      <c r="K10" s="463">
        <f>G10+34</f>
        <v>45492</v>
      </c>
      <c r="L10" s="463">
        <f>G10+36</f>
        <v>45494</v>
      </c>
      <c r="M10" s="458" t="s">
        <v>103</v>
      </c>
      <c r="N10" s="100"/>
    </row>
    <row r="11" spans="1:14" s="99" customFormat="1" ht="18" customHeight="1">
      <c r="A11" s="404" t="str">
        <f>+'COLON via TAO'!A12</f>
        <v>MERATUS JAYAGIRI</v>
      </c>
      <c r="B11" s="404" t="str">
        <f>+'COLON via TAO'!B12</f>
        <v>033E</v>
      </c>
      <c r="C11" s="404">
        <f>+'COLON via TAO'!C12</f>
        <v>45451</v>
      </c>
      <c r="D11" s="407">
        <f>C11+8</f>
        <v>45459</v>
      </c>
      <c r="E11" s="528" t="s">
        <v>189</v>
      </c>
      <c r="F11" s="528" t="s">
        <v>190</v>
      </c>
      <c r="G11" s="463">
        <f t="shared" ref="G11:G13" si="0">+G10+7</f>
        <v>45465</v>
      </c>
      <c r="H11" s="463">
        <f>G11+17</f>
        <v>45482</v>
      </c>
      <c r="I11" s="463">
        <f>G11+22</f>
        <v>45487</v>
      </c>
      <c r="J11" s="463">
        <f>+G11+29</f>
        <v>45494</v>
      </c>
      <c r="K11" s="463">
        <f>G11+34</f>
        <v>45499</v>
      </c>
      <c r="L11" s="463">
        <f>G11+36</f>
        <v>45501</v>
      </c>
      <c r="M11" s="458"/>
      <c r="N11" s="100"/>
    </row>
    <row r="12" spans="1:14" s="99" customFormat="1" ht="18" customHeight="1">
      <c r="A12" s="404" t="str">
        <f>+'COLON via TAO'!A13</f>
        <v>X-PRESS KARAKORAM</v>
      </c>
      <c r="B12" s="404" t="str">
        <f>+'COLON via TAO'!B13</f>
        <v>011E</v>
      </c>
      <c r="C12" s="404">
        <f>+'COLON via TAO'!C13</f>
        <v>45458</v>
      </c>
      <c r="D12" s="407">
        <f t="shared" ref="D12:D13" si="1">C12+8</f>
        <v>45466</v>
      </c>
      <c r="E12" s="528" t="s">
        <v>191</v>
      </c>
      <c r="F12" s="464" t="s">
        <v>135</v>
      </c>
      <c r="G12" s="463">
        <f t="shared" si="0"/>
        <v>45472</v>
      </c>
      <c r="H12" s="463">
        <f t="shared" ref="H12:H13" si="2">G12+17</f>
        <v>45489</v>
      </c>
      <c r="I12" s="463">
        <f t="shared" ref="I12:I13" si="3">G12+22</f>
        <v>45494</v>
      </c>
      <c r="J12" s="463">
        <f t="shared" ref="J12:J13" si="4">+G12+29</f>
        <v>45501</v>
      </c>
      <c r="K12" s="463">
        <f t="shared" ref="K12:K13" si="5">G12+34</f>
        <v>45506</v>
      </c>
      <c r="L12" s="463">
        <f t="shared" ref="L12:L13" si="6">G12+36</f>
        <v>45508</v>
      </c>
      <c r="M12" s="458"/>
      <c r="N12" s="100"/>
    </row>
    <row r="13" spans="1:14" s="99" customFormat="1" ht="18" customHeight="1">
      <c r="A13" s="404" t="str">
        <f>+'COLON via TAO'!A14</f>
        <v>ZHONG HANG SHENG</v>
      </c>
      <c r="B13" s="404" t="str">
        <f>+'COLON via TAO'!B14</f>
        <v>174E</v>
      </c>
      <c r="C13" s="404">
        <f>+'COLON via TAO'!C14</f>
        <v>45465</v>
      </c>
      <c r="D13" s="407">
        <f t="shared" si="1"/>
        <v>45473</v>
      </c>
      <c r="E13" s="652" t="s">
        <v>192</v>
      </c>
      <c r="F13" s="653"/>
      <c r="G13" s="463">
        <f t="shared" si="0"/>
        <v>45479</v>
      </c>
      <c r="H13" s="463">
        <f t="shared" si="2"/>
        <v>45496</v>
      </c>
      <c r="I13" s="463">
        <f t="shared" si="3"/>
        <v>45501</v>
      </c>
      <c r="J13" s="463">
        <f t="shared" si="4"/>
        <v>45508</v>
      </c>
      <c r="K13" s="463">
        <f t="shared" si="5"/>
        <v>45513</v>
      </c>
      <c r="L13" s="463">
        <f t="shared" si="6"/>
        <v>45515</v>
      </c>
      <c r="M13" s="458"/>
      <c r="N13" s="100"/>
    </row>
    <row r="14" spans="1:14" s="99" customFormat="1" ht="18" customHeight="1">
      <c r="A14" s="563"/>
      <c r="B14" s="563"/>
      <c r="C14" s="563"/>
      <c r="D14" s="564"/>
      <c r="E14" s="565"/>
      <c r="F14" s="565"/>
      <c r="G14" s="566"/>
      <c r="H14" s="566"/>
      <c r="I14" s="566"/>
      <c r="J14" s="566"/>
      <c r="K14" s="566"/>
      <c r="L14" s="566"/>
      <c r="M14" s="458"/>
      <c r="N14" s="100"/>
    </row>
    <row r="15" spans="1:14">
      <c r="B15" s="245"/>
      <c r="C15" s="68"/>
      <c r="D15" s="69"/>
      <c r="E15" s="236"/>
      <c r="F15" s="70"/>
      <c r="G15" s="70"/>
      <c r="H15" s="70"/>
      <c r="L15" s="66" t="s">
        <v>32</v>
      </c>
    </row>
    <row r="16" spans="1:14" s="117" customFormat="1">
      <c r="A16" s="199" t="s">
        <v>33</v>
      </c>
      <c r="B16" s="252"/>
      <c r="C16" s="113"/>
      <c r="D16" s="114"/>
      <c r="E16" s="115"/>
      <c r="F16" s="244"/>
      <c r="G16" s="116"/>
      <c r="H16" s="630"/>
      <c r="I16" s="630"/>
    </row>
    <row r="17" spans="1:12">
      <c r="A17" s="200" t="s">
        <v>34</v>
      </c>
      <c r="B17" s="247"/>
      <c r="C17" s="78"/>
      <c r="D17" s="79"/>
      <c r="E17" s="80"/>
      <c r="F17" s="241"/>
      <c r="G17" s="118"/>
      <c r="H17" s="626"/>
      <c r="I17" s="626"/>
    </row>
    <row r="18" spans="1:12">
      <c r="A18" s="201" t="s">
        <v>45</v>
      </c>
      <c r="B18" s="251"/>
      <c r="C18" s="71"/>
      <c r="D18" s="79"/>
      <c r="E18" s="81"/>
      <c r="F18" s="243"/>
    </row>
    <row r="19" spans="1:12" ht="14.4">
      <c r="A19" s="198"/>
      <c r="B19" s="109"/>
      <c r="C19" s="82"/>
      <c r="D19" s="83"/>
      <c r="E19" s="84"/>
      <c r="F19" s="240"/>
    </row>
    <row r="20" spans="1:12">
      <c r="A20" s="156" t="s">
        <v>98</v>
      </c>
      <c r="B20" s="249"/>
      <c r="C20" s="119"/>
      <c r="D20" s="111"/>
      <c r="E20" s="80"/>
      <c r="F20" s="241"/>
    </row>
    <row r="21" spans="1:12">
      <c r="A21" s="156" t="s">
        <v>97</v>
      </c>
    </row>
    <row r="30" spans="1:12">
      <c r="L30" s="543"/>
    </row>
  </sheetData>
  <mergeCells count="9">
    <mergeCell ref="H17:I17"/>
    <mergeCell ref="E8:F8"/>
    <mergeCell ref="E9:F9"/>
    <mergeCell ref="B1:L1"/>
    <mergeCell ref="B2:L2"/>
    <mergeCell ref="B3:L3"/>
    <mergeCell ref="H16:I16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2"/>
  <sheetViews>
    <sheetView showGridLines="0" zoomScale="70" zoomScaleNormal="70" workbookViewId="0">
      <selection activeCell="G17" sqref="G17"/>
    </sheetView>
  </sheetViews>
  <sheetFormatPr defaultColWidth="8" defaultRowHeight="13.8"/>
  <cols>
    <col min="1" max="1" width="25.90625" style="51" customWidth="1"/>
    <col min="2" max="2" width="8.1796875" style="85" customWidth="1"/>
    <col min="3" max="4" width="7.08984375" style="51" bestFit="1" customWidth="1"/>
    <col min="5" max="5" width="22.90625" style="52" customWidth="1"/>
    <col min="6" max="6" width="12" style="51" customWidth="1"/>
    <col min="7" max="7" width="16" style="52" bestFit="1" customWidth="1"/>
    <col min="8" max="8" width="16.36328125" style="51" bestFit="1" customWidth="1"/>
    <col min="9" max="9" width="16.36328125" style="51" customWidth="1"/>
    <col min="10" max="10" width="16.36328125" style="51" bestFit="1" customWidth="1"/>
    <col min="11" max="11" width="15.81640625" style="51" customWidth="1"/>
    <col min="12" max="12" width="14.36328125" style="51" customWidth="1"/>
    <col min="13" max="13" width="13.1796875" style="51" customWidth="1"/>
    <col min="14" max="14" width="15.36328125" style="51" customWidth="1"/>
    <col min="15" max="15" width="7.453125" style="51" bestFit="1" customWidth="1"/>
    <col min="16" max="16" width="25.08984375" style="51" bestFit="1" customWidth="1"/>
    <col min="17" max="16384" width="8" style="51"/>
  </cols>
  <sheetData>
    <row r="1" spans="1:15" ht="17.399999999999999">
      <c r="B1" s="622" t="s">
        <v>0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54"/>
    </row>
    <row r="2" spans="1:15" ht="17.399999999999999">
      <c r="B2" s="623" t="s">
        <v>46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54"/>
    </row>
    <row r="3" spans="1:15" ht="17.399999999999999">
      <c r="B3" s="617" t="s">
        <v>13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54"/>
    </row>
    <row r="4" spans="1:15" ht="17.399999999999999">
      <c r="B4" s="622" t="s">
        <v>47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</row>
    <row r="5" spans="1:15">
      <c r="B5" s="88"/>
      <c r="C5" s="54"/>
      <c r="D5" s="54"/>
      <c r="G5" s="120"/>
      <c r="H5" s="54"/>
      <c r="I5" s="54"/>
      <c r="J5" s="54"/>
      <c r="K5" s="121"/>
      <c r="L5" s="54"/>
      <c r="M5" s="54"/>
      <c r="N5" s="122"/>
    </row>
    <row r="6" spans="1:15">
      <c r="A6" s="55"/>
      <c r="B6" s="88"/>
      <c r="C6" s="54"/>
      <c r="D6" s="54"/>
      <c r="E6" s="56"/>
      <c r="F6" s="54"/>
      <c r="G6" s="57"/>
      <c r="H6" s="54"/>
      <c r="I6" s="54"/>
      <c r="J6" s="54"/>
      <c r="K6" s="54"/>
      <c r="L6" s="54"/>
      <c r="M6" s="59"/>
      <c r="N6" s="58"/>
    </row>
    <row r="7" spans="1:15">
      <c r="A7" s="195" t="s">
        <v>14</v>
      </c>
      <c r="B7" s="88"/>
      <c r="C7" s="54"/>
      <c r="D7" s="54"/>
      <c r="E7" s="56"/>
      <c r="F7" s="54"/>
      <c r="G7" s="57"/>
      <c r="H7" s="54"/>
      <c r="I7" s="54"/>
      <c r="J7" s="54"/>
      <c r="K7" s="54"/>
      <c r="L7" s="54"/>
      <c r="M7" s="59"/>
      <c r="N7" s="58"/>
    </row>
    <row r="8" spans="1:15" ht="18" customHeight="1">
      <c r="A8" s="624" t="s">
        <v>121</v>
      </c>
      <c r="B8" s="624"/>
      <c r="C8" s="469" t="s">
        <v>17</v>
      </c>
      <c r="D8" s="219" t="s">
        <v>18</v>
      </c>
      <c r="E8" s="627" t="s">
        <v>19</v>
      </c>
      <c r="F8" s="627"/>
      <c r="G8" s="206" t="s">
        <v>37</v>
      </c>
      <c r="H8" s="627" t="s">
        <v>18</v>
      </c>
      <c r="I8" s="627"/>
      <c r="J8" s="627"/>
      <c r="K8" s="627"/>
      <c r="L8" s="627"/>
      <c r="M8" s="627"/>
      <c r="N8" s="627"/>
    </row>
    <row r="9" spans="1:15" ht="27.6">
      <c r="A9" s="625"/>
      <c r="B9" s="625"/>
      <c r="C9" s="470" t="s">
        <v>21</v>
      </c>
      <c r="D9" s="224" t="s">
        <v>38</v>
      </c>
      <c r="E9" s="628" t="s">
        <v>23</v>
      </c>
      <c r="F9" s="628"/>
      <c r="G9" s="96" t="s">
        <v>18</v>
      </c>
      <c r="H9" s="97" t="s">
        <v>48</v>
      </c>
      <c r="I9" s="233" t="s">
        <v>49</v>
      </c>
      <c r="J9" s="97" t="s">
        <v>50</v>
      </c>
      <c r="K9" s="97" t="s">
        <v>51</v>
      </c>
      <c r="L9" s="97" t="s">
        <v>52</v>
      </c>
      <c r="M9" s="97" t="s">
        <v>53</v>
      </c>
      <c r="N9" s="234" t="s">
        <v>100</v>
      </c>
    </row>
    <row r="10" spans="1:15" s="99" customFormat="1" ht="19.95" customHeight="1">
      <c r="A10" s="404" t="str">
        <f>+'WCSA via TAO'!A10</f>
        <v>AS PAMELA</v>
      </c>
      <c r="B10" s="404" t="str">
        <f>+'WCSA via TAO'!B10</f>
        <v>065E</v>
      </c>
      <c r="C10" s="404">
        <f>+'WCSA via TAO'!C10</f>
        <v>45444</v>
      </c>
      <c r="D10" s="407">
        <f>C10+8</f>
        <v>45452</v>
      </c>
      <c r="E10" s="471" t="s">
        <v>141</v>
      </c>
      <c r="F10" s="471" t="s">
        <v>193</v>
      </c>
      <c r="G10" s="472">
        <v>45454</v>
      </c>
      <c r="H10" s="473">
        <f>G10+19</f>
        <v>45473</v>
      </c>
      <c r="I10" s="473">
        <f>G10+24</f>
        <v>45478</v>
      </c>
      <c r="J10" s="473">
        <f>G10+25</f>
        <v>45479</v>
      </c>
      <c r="K10" s="473">
        <f>G10+28</f>
        <v>45482</v>
      </c>
      <c r="L10" s="473">
        <f>G10+30</f>
        <v>45484</v>
      </c>
      <c r="M10" s="473">
        <f>G10+34</f>
        <v>45488</v>
      </c>
      <c r="N10" s="473">
        <f>M10+7</f>
        <v>45495</v>
      </c>
      <c r="O10" s="461" t="s">
        <v>58</v>
      </c>
    </row>
    <row r="11" spans="1:15" s="99" customFormat="1" ht="19.95" customHeight="1">
      <c r="A11" s="404" t="str">
        <f>+'WCSA via TAO'!A11</f>
        <v>MERATUS JAYAGIRI</v>
      </c>
      <c r="B11" s="404" t="str">
        <f>+'WCSA via TAO'!B11</f>
        <v>033E</v>
      </c>
      <c r="C11" s="404">
        <f>+'WCSA via TAO'!C11</f>
        <v>45451</v>
      </c>
      <c r="D11" s="407">
        <f>C11+8</f>
        <v>45459</v>
      </c>
      <c r="E11" s="471" t="s">
        <v>194</v>
      </c>
      <c r="F11" s="471" t="s">
        <v>195</v>
      </c>
      <c r="G11" s="472">
        <f t="shared" ref="G11:G13" si="0">+G10+7</f>
        <v>45461</v>
      </c>
      <c r="H11" s="472">
        <f>G11+19</f>
        <v>45480</v>
      </c>
      <c r="I11" s="472">
        <f>G11+24</f>
        <v>45485</v>
      </c>
      <c r="J11" s="472">
        <f>G11+25</f>
        <v>45486</v>
      </c>
      <c r="K11" s="472">
        <f>G11+28</f>
        <v>45489</v>
      </c>
      <c r="L11" s="472">
        <f>G11+30</f>
        <v>45491</v>
      </c>
      <c r="M11" s="472">
        <f>G11+34</f>
        <v>45495</v>
      </c>
      <c r="N11" s="472">
        <f>M11+7</f>
        <v>45502</v>
      </c>
      <c r="O11" s="461"/>
    </row>
    <row r="12" spans="1:15" s="99" customFormat="1" ht="19.95" customHeight="1">
      <c r="A12" s="404" t="str">
        <f>+'WCSA via TAO'!A12</f>
        <v>X-PRESS KARAKORAM</v>
      </c>
      <c r="B12" s="404" t="str">
        <f>+'WCSA via TAO'!B12</f>
        <v>011E</v>
      </c>
      <c r="C12" s="404">
        <f>+'WCSA via TAO'!C12</f>
        <v>45458</v>
      </c>
      <c r="D12" s="407">
        <f t="shared" ref="D12:D13" si="1">C12+8</f>
        <v>45466</v>
      </c>
      <c r="E12" s="471" t="s">
        <v>196</v>
      </c>
      <c r="F12" s="471" t="s">
        <v>197</v>
      </c>
      <c r="G12" s="472">
        <f t="shared" si="0"/>
        <v>45468</v>
      </c>
      <c r="H12" s="472">
        <f t="shared" ref="H12:H13" si="2">G12+19</f>
        <v>45487</v>
      </c>
      <c r="I12" s="472">
        <f t="shared" ref="I12:I13" si="3">G12+24</f>
        <v>45492</v>
      </c>
      <c r="J12" s="472">
        <f t="shared" ref="J12:J13" si="4">G12+25</f>
        <v>45493</v>
      </c>
      <c r="K12" s="472">
        <f t="shared" ref="K12:K13" si="5">G12+28</f>
        <v>45496</v>
      </c>
      <c r="L12" s="472">
        <f t="shared" ref="L12:L13" si="6">G12+30</f>
        <v>45498</v>
      </c>
      <c r="M12" s="472">
        <f t="shared" ref="M12:M13" si="7">G12+34</f>
        <v>45502</v>
      </c>
      <c r="N12" s="472">
        <f t="shared" ref="N12:N13" si="8">M12+7</f>
        <v>45509</v>
      </c>
      <c r="O12" s="461"/>
    </row>
    <row r="13" spans="1:15" s="99" customFormat="1" ht="19.95" customHeight="1">
      <c r="A13" s="404" t="str">
        <f>+'WCSA via TAO'!A13</f>
        <v>ZHONG HANG SHENG</v>
      </c>
      <c r="B13" s="404" t="str">
        <f>+'WCSA via TAO'!B13</f>
        <v>174E</v>
      </c>
      <c r="C13" s="404">
        <f>+'WCSA via TAO'!C13</f>
        <v>45465</v>
      </c>
      <c r="D13" s="407">
        <f t="shared" si="1"/>
        <v>45473</v>
      </c>
      <c r="E13" s="471" t="s">
        <v>198</v>
      </c>
      <c r="F13" s="471" t="s">
        <v>199</v>
      </c>
      <c r="G13" s="472">
        <f>+G12+7</f>
        <v>45475</v>
      </c>
      <c r="H13" s="472">
        <f t="shared" si="2"/>
        <v>45494</v>
      </c>
      <c r="I13" s="472">
        <f t="shared" si="3"/>
        <v>45499</v>
      </c>
      <c r="J13" s="472">
        <f t="shared" si="4"/>
        <v>45500</v>
      </c>
      <c r="K13" s="472">
        <f t="shared" si="5"/>
        <v>45503</v>
      </c>
      <c r="L13" s="472">
        <f t="shared" si="6"/>
        <v>45505</v>
      </c>
      <c r="M13" s="472">
        <f t="shared" si="7"/>
        <v>45509</v>
      </c>
      <c r="N13" s="472">
        <f t="shared" si="8"/>
        <v>45516</v>
      </c>
      <c r="O13" s="461"/>
    </row>
    <row r="14" spans="1:15">
      <c r="A14" s="435"/>
      <c r="B14" s="435"/>
      <c r="C14" s="436"/>
      <c r="D14" s="436"/>
      <c r="E14" s="437"/>
      <c r="F14" s="437"/>
      <c r="G14" s="438"/>
      <c r="H14" s="438"/>
      <c r="I14" s="438"/>
      <c r="J14" s="438"/>
      <c r="K14" s="438"/>
      <c r="L14" s="438"/>
      <c r="M14" s="438"/>
      <c r="N14" s="438"/>
    </row>
    <row r="15" spans="1:15">
      <c r="A15" s="67" t="s">
        <v>33</v>
      </c>
      <c r="B15" s="245"/>
      <c r="C15" s="68"/>
      <c r="D15" s="69"/>
      <c r="E15" s="237"/>
      <c r="F15" s="70"/>
      <c r="G15" s="70"/>
    </row>
    <row r="16" spans="1:15" ht="14.4">
      <c r="A16" s="123" t="s">
        <v>34</v>
      </c>
      <c r="B16" s="246"/>
      <c r="C16" s="75"/>
      <c r="D16" s="76"/>
      <c r="E16" s="237"/>
      <c r="F16" s="70"/>
      <c r="G16" s="70"/>
      <c r="H16" s="158"/>
      <c r="I16" s="158"/>
    </row>
    <row r="17" spans="1:14">
      <c r="A17" s="108" t="s">
        <v>45</v>
      </c>
      <c r="B17" s="247"/>
      <c r="C17" s="78"/>
      <c r="D17" s="79"/>
      <c r="E17" s="238"/>
      <c r="F17" s="241"/>
      <c r="G17" s="118"/>
      <c r="H17" s="158"/>
      <c r="I17" s="158"/>
      <c r="N17" s="66" t="s">
        <v>32</v>
      </c>
    </row>
    <row r="18" spans="1:14" ht="14.4">
      <c r="A18" s="71"/>
      <c r="B18" s="248"/>
      <c r="C18" s="72"/>
      <c r="D18" s="73"/>
      <c r="E18" s="253"/>
      <c r="F18" s="280"/>
      <c r="G18" s="70"/>
    </row>
    <row r="19" spans="1:14" ht="14.4">
      <c r="A19" s="156" t="s">
        <v>98</v>
      </c>
      <c r="B19" s="109"/>
      <c r="C19" s="82"/>
      <c r="D19" s="83"/>
      <c r="E19" s="239"/>
      <c r="F19" s="240"/>
      <c r="G19" s="118"/>
      <c r="H19" s="158"/>
      <c r="I19" s="158"/>
    </row>
    <row r="20" spans="1:14">
      <c r="A20" s="156" t="s">
        <v>97</v>
      </c>
      <c r="B20" s="249"/>
      <c r="C20" s="119"/>
      <c r="D20" s="111"/>
      <c r="E20" s="238"/>
      <c r="F20" s="241"/>
      <c r="G20" s="70"/>
      <c r="H20" s="158"/>
      <c r="I20" s="158"/>
    </row>
    <row r="21" spans="1:14" ht="14.4" thickBot="1"/>
    <row r="22" spans="1:14" ht="14.4" thickBot="1">
      <c r="A22" s="191" t="s">
        <v>54</v>
      </c>
      <c r="B22" s="250"/>
      <c r="C22" s="192"/>
      <c r="D22" s="192"/>
      <c r="E22" s="192"/>
      <c r="F22" s="281"/>
      <c r="G22" s="192"/>
      <c r="H22" s="192"/>
      <c r="I22" s="193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U45"/>
  <sheetViews>
    <sheetView showGridLines="0" zoomScale="55" zoomScaleNormal="55" workbookViewId="0">
      <selection activeCell="V10" sqref="V10"/>
    </sheetView>
  </sheetViews>
  <sheetFormatPr defaultColWidth="8" defaultRowHeight="13.8"/>
  <cols>
    <col min="1" max="1" width="19.90625" style="124" customWidth="1"/>
    <col min="2" max="2" width="10.90625" style="126" customWidth="1"/>
    <col min="3" max="3" width="9" style="125" customWidth="1"/>
    <col min="4" max="4" width="9.1796875" style="124" customWidth="1"/>
    <col min="5" max="5" width="25.08984375" style="126" bestFit="1" customWidth="1"/>
    <col min="6" max="6" width="13.81640625" style="126" customWidth="1"/>
    <col min="7" max="7" width="15.6328125" style="126" bestFit="1" customWidth="1"/>
    <col min="8" max="8" width="8.90625" style="124" bestFit="1" customWidth="1"/>
    <col min="9" max="9" width="12.08984375" style="124" customWidth="1"/>
    <col min="10" max="10" width="14.6328125" style="124" bestFit="1" customWidth="1"/>
    <col min="11" max="11" width="18" style="124" bestFit="1" customWidth="1"/>
    <col min="12" max="13" width="8" style="294"/>
    <col min="14" max="14" width="17.81640625" style="294" customWidth="1"/>
    <col min="15" max="15" width="8" style="294"/>
    <col min="16" max="16" width="8.90625" style="294" bestFit="1" customWidth="1"/>
    <col min="17" max="17" width="10" style="294" customWidth="1"/>
    <col min="18" max="18" width="8" style="294"/>
    <col min="19" max="19" width="6.453125" style="124" bestFit="1" customWidth="1"/>
    <col min="20" max="16384" width="8" style="124"/>
  </cols>
  <sheetData>
    <row r="1" spans="1:21" ht="17.399999999999999">
      <c r="B1" s="632" t="s">
        <v>0</v>
      </c>
      <c r="C1" s="632"/>
      <c r="D1" s="632"/>
      <c r="E1" s="632"/>
      <c r="F1" s="632"/>
      <c r="G1" s="632"/>
      <c r="H1" s="632"/>
      <c r="I1" s="632"/>
      <c r="J1" s="632"/>
      <c r="K1" s="632"/>
      <c r="S1" s="128"/>
    </row>
    <row r="2" spans="1:21" ht="17.399999999999999">
      <c r="B2" s="631" t="s">
        <v>106</v>
      </c>
      <c r="C2" s="631"/>
      <c r="D2" s="631"/>
      <c r="E2" s="631"/>
      <c r="F2" s="631"/>
      <c r="G2" s="631"/>
      <c r="H2" s="631"/>
      <c r="I2" s="631"/>
      <c r="J2" s="631"/>
      <c r="K2" s="631"/>
      <c r="S2" s="128"/>
    </row>
    <row r="3" spans="1:21" ht="17.399999999999999">
      <c r="B3" s="597" t="s">
        <v>76</v>
      </c>
      <c r="C3" s="597"/>
      <c r="D3" s="597"/>
      <c r="E3" s="597"/>
      <c r="F3" s="597"/>
      <c r="G3" s="597"/>
      <c r="H3" s="597"/>
      <c r="I3" s="597"/>
      <c r="J3" s="597"/>
      <c r="K3" s="597"/>
      <c r="L3" s="293"/>
      <c r="S3" s="131"/>
    </row>
    <row r="4" spans="1:21" ht="15.75" customHeight="1"/>
    <row r="5" spans="1:21">
      <c r="A5" s="195" t="s">
        <v>14</v>
      </c>
    </row>
    <row r="6" spans="1:21" ht="18" customHeight="1">
      <c r="A6" s="633" t="s">
        <v>120</v>
      </c>
      <c r="B6" s="634"/>
      <c r="C6" s="537" t="s">
        <v>17</v>
      </c>
      <c r="D6" s="267" t="s">
        <v>18</v>
      </c>
      <c r="E6" s="637" t="s">
        <v>19</v>
      </c>
      <c r="F6" s="638"/>
      <c r="G6" s="345" t="s">
        <v>60</v>
      </c>
      <c r="H6" s="640" t="s">
        <v>18</v>
      </c>
      <c r="I6" s="641"/>
      <c r="J6" s="641"/>
      <c r="K6" s="641"/>
      <c r="L6" s="641"/>
      <c r="M6" s="641"/>
      <c r="N6" s="641"/>
      <c r="O6" s="641"/>
      <c r="P6" s="641"/>
      <c r="Q6" s="641"/>
      <c r="R6" s="642"/>
    </row>
    <row r="7" spans="1:21" s="298" customFormat="1" ht="70.5" customHeight="1">
      <c r="A7" s="635"/>
      <c r="B7" s="636"/>
      <c r="C7" s="491" t="s">
        <v>21</v>
      </c>
      <c r="D7" s="403" t="s">
        <v>61</v>
      </c>
      <c r="E7" s="639" t="s">
        <v>23</v>
      </c>
      <c r="F7" s="639"/>
      <c r="G7" s="346" t="s">
        <v>18</v>
      </c>
      <c r="H7" s="295" t="s">
        <v>77</v>
      </c>
      <c r="I7" s="296" t="s">
        <v>78</v>
      </c>
      <c r="J7" s="297" t="s">
        <v>79</v>
      </c>
      <c r="K7" s="297" t="s">
        <v>107</v>
      </c>
      <c r="L7" s="432" t="s">
        <v>81</v>
      </c>
      <c r="M7" s="432" t="s">
        <v>82</v>
      </c>
      <c r="N7" s="279" t="s">
        <v>83</v>
      </c>
      <c r="O7" s="279" t="s">
        <v>84</v>
      </c>
      <c r="P7" s="279" t="s">
        <v>85</v>
      </c>
      <c r="Q7" s="279" t="s">
        <v>86</v>
      </c>
      <c r="R7" s="279" t="s">
        <v>87</v>
      </c>
    </row>
    <row r="8" spans="1:21" ht="18" customHeight="1">
      <c r="A8" s="488"/>
      <c r="B8" s="489"/>
      <c r="C8" s="492"/>
      <c r="D8" s="494"/>
      <c r="E8" s="520" t="s">
        <v>144</v>
      </c>
      <c r="F8" s="474" t="s">
        <v>208</v>
      </c>
      <c r="G8" s="475">
        <v>45459</v>
      </c>
      <c r="H8" s="475">
        <f>G8+15</f>
        <v>45474</v>
      </c>
      <c r="I8" s="476" t="s">
        <v>31</v>
      </c>
      <c r="J8" s="476" t="s">
        <v>31</v>
      </c>
      <c r="K8" s="476" t="s">
        <v>31</v>
      </c>
      <c r="L8" s="476" t="s">
        <v>31</v>
      </c>
      <c r="M8" s="476" t="s">
        <v>31</v>
      </c>
      <c r="N8" s="476" t="s">
        <v>31</v>
      </c>
      <c r="O8" s="476" t="s">
        <v>31</v>
      </c>
      <c r="P8" s="476" t="s">
        <v>31</v>
      </c>
      <c r="Q8" s="476" t="s">
        <v>31</v>
      </c>
      <c r="R8" s="476" t="s">
        <v>31</v>
      </c>
      <c r="S8" s="178" t="s">
        <v>91</v>
      </c>
      <c r="T8"/>
      <c r="U8"/>
    </row>
    <row r="9" spans="1:21" ht="18" customHeight="1">
      <c r="A9" s="486"/>
      <c r="B9" s="487"/>
      <c r="C9" s="353"/>
      <c r="D9" s="495"/>
      <c r="E9" s="399" t="s">
        <v>216</v>
      </c>
      <c r="F9" s="343" t="s">
        <v>217</v>
      </c>
      <c r="G9" s="312">
        <v>45459</v>
      </c>
      <c r="H9" s="313">
        <f>+G9+18</f>
        <v>45477</v>
      </c>
      <c r="I9" s="313" t="s">
        <v>31</v>
      </c>
      <c r="J9" s="312" t="s">
        <v>31</v>
      </c>
      <c r="K9" s="312" t="s">
        <v>31</v>
      </c>
      <c r="L9" s="312" t="s">
        <v>31</v>
      </c>
      <c r="M9" s="312" t="s">
        <v>31</v>
      </c>
      <c r="N9" s="312" t="s">
        <v>31</v>
      </c>
      <c r="O9" s="312" t="s">
        <v>31</v>
      </c>
      <c r="P9" s="312" t="s">
        <v>31</v>
      </c>
      <c r="Q9" s="312" t="s">
        <v>31</v>
      </c>
      <c r="R9" s="312" t="s">
        <v>31</v>
      </c>
      <c r="S9" s="143" t="s">
        <v>92</v>
      </c>
      <c r="T9"/>
      <c r="U9"/>
    </row>
    <row r="10" spans="1:21" ht="18" customHeight="1">
      <c r="A10" s="347" t="s">
        <v>126</v>
      </c>
      <c r="B10" s="477" t="s">
        <v>142</v>
      </c>
      <c r="C10" s="442">
        <v>45450</v>
      </c>
      <c r="D10" s="496">
        <f>+C10+2</f>
        <v>45452</v>
      </c>
      <c r="E10" s="497" t="s">
        <v>223</v>
      </c>
      <c r="F10" s="412" t="s">
        <v>224</v>
      </c>
      <c r="G10" s="339">
        <v>45459</v>
      </c>
      <c r="H10" s="340" t="s">
        <v>31</v>
      </c>
      <c r="I10" s="339">
        <f>+G10+18</f>
        <v>45477</v>
      </c>
      <c r="J10" s="339">
        <f>+I10+9</f>
        <v>45486</v>
      </c>
      <c r="K10" s="339">
        <f>+J10+5</f>
        <v>45491</v>
      </c>
      <c r="L10" s="440" t="s">
        <v>31</v>
      </c>
      <c r="M10" s="341" t="s">
        <v>31</v>
      </c>
      <c r="N10" s="341" t="s">
        <v>31</v>
      </c>
      <c r="O10" s="341" t="s">
        <v>31</v>
      </c>
      <c r="P10" s="341" t="s">
        <v>31</v>
      </c>
      <c r="Q10" s="341" t="s">
        <v>31</v>
      </c>
      <c r="R10" s="341" t="s">
        <v>31</v>
      </c>
      <c r="S10" s="342" t="s">
        <v>94</v>
      </c>
      <c r="T10"/>
      <c r="U10"/>
    </row>
    <row r="11" spans="1:21" ht="18" customHeight="1">
      <c r="A11" s="506" t="s">
        <v>132</v>
      </c>
      <c r="B11" s="507" t="s">
        <v>143</v>
      </c>
      <c r="C11" s="509">
        <v>45446</v>
      </c>
      <c r="D11" s="510">
        <f>+C11+2</f>
        <v>45448</v>
      </c>
      <c r="E11" s="532" t="s">
        <v>233</v>
      </c>
      <c r="F11" s="330" t="s">
        <v>234</v>
      </c>
      <c r="G11" s="331">
        <v>45453</v>
      </c>
      <c r="H11" s="332" t="s">
        <v>31</v>
      </c>
      <c r="I11" s="332" t="s">
        <v>31</v>
      </c>
      <c r="J11" s="332" t="s">
        <v>31</v>
      </c>
      <c r="K11" s="332" t="s">
        <v>31</v>
      </c>
      <c r="L11" s="396" t="s">
        <v>31</v>
      </c>
      <c r="M11" s="333" t="s">
        <v>31</v>
      </c>
      <c r="N11" s="334">
        <f>+O11+2</f>
        <v>45480</v>
      </c>
      <c r="O11" s="334">
        <f>+G11+25</f>
        <v>45478</v>
      </c>
      <c r="P11" s="335" t="s">
        <v>31</v>
      </c>
      <c r="Q11" s="334">
        <f>+N11+2</f>
        <v>45482</v>
      </c>
      <c r="R11" s="332">
        <f>+Q11+2</f>
        <v>45484</v>
      </c>
      <c r="S11" s="292" t="s">
        <v>93</v>
      </c>
      <c r="T11"/>
      <c r="U11"/>
    </row>
    <row r="12" spans="1:21" ht="18" customHeight="1">
      <c r="C12" s="493"/>
      <c r="D12" s="424"/>
      <c r="E12" s="400" t="s">
        <v>239</v>
      </c>
      <c r="F12" s="397" t="s">
        <v>149</v>
      </c>
      <c r="G12" s="308">
        <v>45456</v>
      </c>
      <c r="H12" s="309" t="s">
        <v>31</v>
      </c>
      <c r="I12" s="309" t="s">
        <v>31</v>
      </c>
      <c r="J12" s="309" t="s">
        <v>31</v>
      </c>
      <c r="K12" s="309" t="s">
        <v>31</v>
      </c>
      <c r="L12" s="310">
        <f>+M12+3</f>
        <v>45487</v>
      </c>
      <c r="M12" s="310">
        <f>+N12+3</f>
        <v>45484</v>
      </c>
      <c r="N12" s="310">
        <f>+G12+25</f>
        <v>45481</v>
      </c>
      <c r="O12" s="311" t="s">
        <v>31</v>
      </c>
      <c r="P12" s="310">
        <f>G12+35</f>
        <v>45491</v>
      </c>
      <c r="Q12" s="311" t="s">
        <v>31</v>
      </c>
      <c r="R12" s="311" t="s">
        <v>31</v>
      </c>
      <c r="S12" s="287" t="s">
        <v>95</v>
      </c>
      <c r="T12"/>
      <c r="U12"/>
    </row>
    <row r="13" spans="1:21" s="414" customFormat="1" ht="18" customHeight="1">
      <c r="A13" s="488"/>
      <c r="B13" s="489"/>
      <c r="C13" s="492"/>
      <c r="D13" s="494"/>
      <c r="E13" s="498" t="s">
        <v>209</v>
      </c>
      <c r="F13" s="474" t="s">
        <v>210</v>
      </c>
      <c r="G13" s="475">
        <f t="shared" ref="G13:G32" si="0">+G8+7</f>
        <v>45466</v>
      </c>
      <c r="H13" s="475">
        <f>G13+15</f>
        <v>45481</v>
      </c>
      <c r="I13" s="476" t="s">
        <v>31</v>
      </c>
      <c r="J13" s="476" t="s">
        <v>31</v>
      </c>
      <c r="K13" s="476" t="s">
        <v>31</v>
      </c>
      <c r="L13" s="476" t="s">
        <v>31</v>
      </c>
      <c r="M13" s="476" t="s">
        <v>31</v>
      </c>
      <c r="N13" s="476" t="s">
        <v>31</v>
      </c>
      <c r="O13" s="476" t="s">
        <v>31</v>
      </c>
      <c r="P13" s="476" t="s">
        <v>31</v>
      </c>
      <c r="Q13" s="476" t="s">
        <v>31</v>
      </c>
      <c r="R13" s="476" t="s">
        <v>31</v>
      </c>
      <c r="S13" s="178" t="s">
        <v>91</v>
      </c>
    </row>
    <row r="14" spans="1:21" ht="18" customHeight="1">
      <c r="A14" s="486"/>
      <c r="B14" s="487"/>
      <c r="C14" s="353"/>
      <c r="D14" s="495"/>
      <c r="E14" s="399" t="s">
        <v>218</v>
      </c>
      <c r="F14" s="343" t="s">
        <v>145</v>
      </c>
      <c r="G14" s="312">
        <f>G9+7</f>
        <v>45466</v>
      </c>
      <c r="H14" s="313">
        <f>+G14+18</f>
        <v>45484</v>
      </c>
      <c r="I14" s="313" t="s">
        <v>31</v>
      </c>
      <c r="J14" s="312" t="s">
        <v>31</v>
      </c>
      <c r="K14" s="312" t="s">
        <v>31</v>
      </c>
      <c r="L14" s="312" t="s">
        <v>31</v>
      </c>
      <c r="M14" s="312" t="s">
        <v>31</v>
      </c>
      <c r="N14" s="312" t="s">
        <v>31</v>
      </c>
      <c r="O14" s="312" t="s">
        <v>31</v>
      </c>
      <c r="P14" s="312" t="s">
        <v>31</v>
      </c>
      <c r="Q14" s="312" t="s">
        <v>31</v>
      </c>
      <c r="R14" s="312" t="s">
        <v>31</v>
      </c>
      <c r="S14" s="143" t="s">
        <v>92</v>
      </c>
    </row>
    <row r="15" spans="1:21" ht="18" customHeight="1">
      <c r="A15" s="347" t="s">
        <v>124</v>
      </c>
      <c r="B15" s="477" t="s">
        <v>200</v>
      </c>
      <c r="C15" s="442">
        <f>+C10+7</f>
        <v>45457</v>
      </c>
      <c r="D15" s="496">
        <f>+C15+2</f>
        <v>45459</v>
      </c>
      <c r="E15" s="497" t="s">
        <v>225</v>
      </c>
      <c r="F15" s="412" t="s">
        <v>226</v>
      </c>
      <c r="G15" s="339">
        <f t="shared" si="0"/>
        <v>45466</v>
      </c>
      <c r="H15" s="340" t="s">
        <v>31</v>
      </c>
      <c r="I15" s="339">
        <f>+G15+18</f>
        <v>45484</v>
      </c>
      <c r="J15" s="339">
        <f>+I15+9</f>
        <v>45493</v>
      </c>
      <c r="K15" s="339">
        <f>+J15+5</f>
        <v>45498</v>
      </c>
      <c r="L15" s="440" t="s">
        <v>31</v>
      </c>
      <c r="M15" s="341" t="s">
        <v>31</v>
      </c>
      <c r="N15" s="341" t="s">
        <v>31</v>
      </c>
      <c r="O15" s="341" t="s">
        <v>31</v>
      </c>
      <c r="P15" s="341" t="s">
        <v>31</v>
      </c>
      <c r="Q15" s="341" t="s">
        <v>31</v>
      </c>
      <c r="R15" s="341" t="s">
        <v>31</v>
      </c>
      <c r="S15" s="342" t="s">
        <v>94</v>
      </c>
    </row>
    <row r="16" spans="1:21" s="414" customFormat="1" ht="18" customHeight="1">
      <c r="A16" s="506" t="s">
        <v>125</v>
      </c>
      <c r="B16" s="507" t="s">
        <v>204</v>
      </c>
      <c r="C16" s="509">
        <f>+C11+7</f>
        <v>45453</v>
      </c>
      <c r="D16" s="510">
        <f>+C16+2</f>
        <v>45455</v>
      </c>
      <c r="E16" s="532"/>
      <c r="F16" s="330"/>
      <c r="G16" s="331">
        <f>G11+7</f>
        <v>45460</v>
      </c>
      <c r="H16" s="332" t="s">
        <v>31</v>
      </c>
      <c r="I16" s="332" t="s">
        <v>31</v>
      </c>
      <c r="J16" s="332" t="s">
        <v>31</v>
      </c>
      <c r="K16" s="332" t="s">
        <v>31</v>
      </c>
      <c r="L16" s="396" t="s">
        <v>31</v>
      </c>
      <c r="M16" s="333" t="s">
        <v>31</v>
      </c>
      <c r="N16" s="334">
        <f>+O16+2</f>
        <v>45487</v>
      </c>
      <c r="O16" s="334">
        <f>+G16+25</f>
        <v>45485</v>
      </c>
      <c r="P16" s="335" t="s">
        <v>31</v>
      </c>
      <c r="Q16" s="334">
        <f>+N16+2</f>
        <v>45489</v>
      </c>
      <c r="R16" s="332">
        <f>+Q16+2</f>
        <v>45491</v>
      </c>
      <c r="S16" s="292" t="s">
        <v>93</v>
      </c>
    </row>
    <row r="17" spans="1:19" s="414" customFormat="1" ht="18" customHeight="1">
      <c r="A17" s="124"/>
      <c r="B17" s="126"/>
      <c r="C17" s="493"/>
      <c r="D17" s="424"/>
      <c r="E17" s="400" t="s">
        <v>240</v>
      </c>
      <c r="F17" s="397" t="s">
        <v>241</v>
      </c>
      <c r="G17" s="308">
        <f t="shared" si="0"/>
        <v>45463</v>
      </c>
      <c r="H17" s="309" t="s">
        <v>31</v>
      </c>
      <c r="I17" s="309" t="s">
        <v>31</v>
      </c>
      <c r="J17" s="309" t="s">
        <v>31</v>
      </c>
      <c r="K17" s="309" t="s">
        <v>31</v>
      </c>
      <c r="L17" s="310">
        <f>+M17+3</f>
        <v>45494</v>
      </c>
      <c r="M17" s="310">
        <f>+N17+3</f>
        <v>45491</v>
      </c>
      <c r="N17" s="310">
        <f>+G17+25</f>
        <v>45488</v>
      </c>
      <c r="O17" s="311" t="s">
        <v>31</v>
      </c>
      <c r="P17" s="310">
        <f>G17+35</f>
        <v>45498</v>
      </c>
      <c r="Q17" s="311" t="s">
        <v>31</v>
      </c>
      <c r="R17" s="311" t="s">
        <v>31</v>
      </c>
      <c r="S17" s="287" t="s">
        <v>95</v>
      </c>
    </row>
    <row r="18" spans="1:19" ht="18" customHeight="1">
      <c r="A18" s="410"/>
      <c r="B18" s="489"/>
      <c r="C18" s="492"/>
      <c r="D18" s="494"/>
      <c r="E18" s="520" t="s">
        <v>211</v>
      </c>
      <c r="F18" s="474" t="s">
        <v>212</v>
      </c>
      <c r="G18" s="475">
        <f t="shared" si="0"/>
        <v>45473</v>
      </c>
      <c r="H18" s="475">
        <f>G18+15</f>
        <v>45488</v>
      </c>
      <c r="I18" s="476" t="s">
        <v>31</v>
      </c>
      <c r="J18" s="476" t="s">
        <v>31</v>
      </c>
      <c r="K18" s="476" t="s">
        <v>31</v>
      </c>
      <c r="L18" s="476" t="s">
        <v>31</v>
      </c>
      <c r="M18" s="476" t="s">
        <v>31</v>
      </c>
      <c r="N18" s="476" t="s">
        <v>31</v>
      </c>
      <c r="O18" s="476" t="s">
        <v>31</v>
      </c>
      <c r="P18" s="476" t="s">
        <v>31</v>
      </c>
      <c r="Q18" s="476" t="s">
        <v>31</v>
      </c>
      <c r="R18" s="476" t="s">
        <v>31</v>
      </c>
      <c r="S18" s="178" t="s">
        <v>91</v>
      </c>
    </row>
    <row r="19" spans="1:19" ht="18" customHeight="1">
      <c r="A19" s="486"/>
      <c r="B19" s="487"/>
      <c r="C19" s="353"/>
      <c r="D19" s="495"/>
      <c r="E19" s="399" t="s">
        <v>219</v>
      </c>
      <c r="F19" s="343" t="s">
        <v>220</v>
      </c>
      <c r="G19" s="312">
        <f>+G14+7</f>
        <v>45473</v>
      </c>
      <c r="H19" s="313">
        <f>+G19+18</f>
        <v>45491</v>
      </c>
      <c r="I19" s="313" t="s">
        <v>31</v>
      </c>
      <c r="J19" s="312" t="s">
        <v>31</v>
      </c>
      <c r="K19" s="312" t="s">
        <v>31</v>
      </c>
      <c r="L19" s="312" t="s">
        <v>31</v>
      </c>
      <c r="M19" s="312" t="s">
        <v>31</v>
      </c>
      <c r="N19" s="312" t="s">
        <v>31</v>
      </c>
      <c r="O19" s="312" t="s">
        <v>31</v>
      </c>
      <c r="P19" s="312" t="s">
        <v>31</v>
      </c>
      <c r="Q19" s="312" t="s">
        <v>31</v>
      </c>
      <c r="R19" s="312" t="s">
        <v>31</v>
      </c>
      <c r="S19" s="143" t="s">
        <v>92</v>
      </c>
    </row>
    <row r="20" spans="1:19" ht="18" customHeight="1">
      <c r="A20" s="347" t="s">
        <v>126</v>
      </c>
      <c r="B20" s="441" t="s">
        <v>201</v>
      </c>
      <c r="C20" s="442">
        <f>+C15+7</f>
        <v>45464</v>
      </c>
      <c r="D20" s="496">
        <f>+C20+2</f>
        <v>45466</v>
      </c>
      <c r="E20" s="497" t="s">
        <v>227</v>
      </c>
      <c r="F20" s="546" t="s">
        <v>228</v>
      </c>
      <c r="G20" s="339">
        <f t="shared" si="0"/>
        <v>45473</v>
      </c>
      <c r="H20" s="340" t="s">
        <v>31</v>
      </c>
      <c r="I20" s="339">
        <f>+G20+18</f>
        <v>45491</v>
      </c>
      <c r="J20" s="339">
        <f>+I20+9</f>
        <v>45500</v>
      </c>
      <c r="K20" s="339">
        <f>+J20+5</f>
        <v>45505</v>
      </c>
      <c r="L20" s="440" t="s">
        <v>31</v>
      </c>
      <c r="M20" s="341" t="s">
        <v>31</v>
      </c>
      <c r="N20" s="341" t="s">
        <v>31</v>
      </c>
      <c r="O20" s="341" t="s">
        <v>31</v>
      </c>
      <c r="P20" s="341" t="s">
        <v>31</v>
      </c>
      <c r="Q20" s="341" t="s">
        <v>31</v>
      </c>
      <c r="R20" s="341" t="s">
        <v>31</v>
      </c>
      <c r="S20" s="342" t="s">
        <v>94</v>
      </c>
    </row>
    <row r="21" spans="1:19" ht="18" customHeight="1">
      <c r="A21" s="506" t="s">
        <v>132</v>
      </c>
      <c r="B21" s="507" t="s">
        <v>205</v>
      </c>
      <c r="C21" s="509">
        <f>+C16+7</f>
        <v>45460</v>
      </c>
      <c r="D21" s="510">
        <f>+C21+2</f>
        <v>45462</v>
      </c>
      <c r="E21" s="532" t="s">
        <v>235</v>
      </c>
      <c r="F21" s="571" t="s">
        <v>236</v>
      </c>
      <c r="G21" s="331">
        <f t="shared" si="0"/>
        <v>45467</v>
      </c>
      <c r="H21" s="332" t="s">
        <v>31</v>
      </c>
      <c r="I21" s="332" t="s">
        <v>31</v>
      </c>
      <c r="J21" s="332" t="s">
        <v>31</v>
      </c>
      <c r="K21" s="332" t="s">
        <v>31</v>
      </c>
      <c r="L21" s="396" t="s">
        <v>31</v>
      </c>
      <c r="M21" s="333" t="s">
        <v>31</v>
      </c>
      <c r="N21" s="334">
        <f>+O21+2</f>
        <v>45494</v>
      </c>
      <c r="O21" s="334">
        <f>+G21+25</f>
        <v>45492</v>
      </c>
      <c r="P21" s="335" t="s">
        <v>31</v>
      </c>
      <c r="Q21" s="334">
        <f>+N21+2</f>
        <v>45496</v>
      </c>
      <c r="R21" s="332">
        <f>+Q21+2</f>
        <v>45498</v>
      </c>
      <c r="S21" s="292" t="s">
        <v>93</v>
      </c>
    </row>
    <row r="22" spans="1:19" ht="18.600000000000001" customHeight="1">
      <c r="C22" s="493"/>
      <c r="D22" s="424"/>
      <c r="E22" s="400" t="s">
        <v>242</v>
      </c>
      <c r="F22" s="397" t="s">
        <v>236</v>
      </c>
      <c r="G22" s="308">
        <f t="shared" si="0"/>
        <v>45470</v>
      </c>
      <c r="H22" s="309" t="s">
        <v>31</v>
      </c>
      <c r="I22" s="309" t="s">
        <v>31</v>
      </c>
      <c r="J22" s="309" t="s">
        <v>31</v>
      </c>
      <c r="K22" s="309" t="s">
        <v>31</v>
      </c>
      <c r="L22" s="310">
        <f>+M22+3</f>
        <v>45501</v>
      </c>
      <c r="M22" s="310">
        <f>+N22+3</f>
        <v>45498</v>
      </c>
      <c r="N22" s="310">
        <f>+G22+25</f>
        <v>45495</v>
      </c>
      <c r="O22" s="311" t="s">
        <v>31</v>
      </c>
      <c r="P22" s="310">
        <f>G22+35</f>
        <v>45505</v>
      </c>
      <c r="Q22" s="311" t="s">
        <v>31</v>
      </c>
      <c r="R22" s="311" t="s">
        <v>31</v>
      </c>
      <c r="S22" s="287" t="s">
        <v>95</v>
      </c>
    </row>
    <row r="23" spans="1:19" ht="18" customHeight="1">
      <c r="A23" s="444"/>
      <c r="B23" s="489"/>
      <c r="C23" s="492"/>
      <c r="D23" s="494"/>
      <c r="E23" s="499" t="s">
        <v>213</v>
      </c>
      <c r="F23" s="350" t="s">
        <v>214</v>
      </c>
      <c r="G23" s="475">
        <f t="shared" si="0"/>
        <v>45480</v>
      </c>
      <c r="H23" s="322">
        <f>G23+15</f>
        <v>45495</v>
      </c>
      <c r="I23" s="323" t="s">
        <v>31</v>
      </c>
      <c r="J23" s="323" t="s">
        <v>31</v>
      </c>
      <c r="K23" s="323" t="s">
        <v>31</v>
      </c>
      <c r="L23" s="323" t="s">
        <v>31</v>
      </c>
      <c r="M23" s="323" t="s">
        <v>31</v>
      </c>
      <c r="N23" s="323" t="s">
        <v>31</v>
      </c>
      <c r="O23" s="323" t="s">
        <v>31</v>
      </c>
      <c r="P23" s="323" t="s">
        <v>31</v>
      </c>
      <c r="Q23" s="323" t="s">
        <v>31</v>
      </c>
      <c r="R23" s="323" t="s">
        <v>31</v>
      </c>
      <c r="S23" s="178" t="s">
        <v>91</v>
      </c>
    </row>
    <row r="24" spans="1:19" ht="18" customHeight="1">
      <c r="A24" s="486"/>
      <c r="B24" s="487"/>
      <c r="C24" s="353"/>
      <c r="D24" s="495"/>
      <c r="E24" s="399" t="s">
        <v>221</v>
      </c>
      <c r="F24" s="343" t="s">
        <v>222</v>
      </c>
      <c r="G24" s="312">
        <f t="shared" si="0"/>
        <v>45480</v>
      </c>
      <c r="H24" s="313">
        <f>+G24+18</f>
        <v>45498</v>
      </c>
      <c r="I24" s="313" t="s">
        <v>31</v>
      </c>
      <c r="J24" s="312" t="s">
        <v>31</v>
      </c>
      <c r="K24" s="312" t="s">
        <v>31</v>
      </c>
      <c r="L24" s="312" t="s">
        <v>31</v>
      </c>
      <c r="M24" s="312" t="s">
        <v>31</v>
      </c>
      <c r="N24" s="312" t="s">
        <v>31</v>
      </c>
      <c r="O24" s="312" t="s">
        <v>31</v>
      </c>
      <c r="P24" s="312" t="s">
        <v>31</v>
      </c>
      <c r="Q24" s="312" t="s">
        <v>31</v>
      </c>
      <c r="R24" s="312" t="s">
        <v>31</v>
      </c>
      <c r="S24" s="143" t="s">
        <v>92</v>
      </c>
    </row>
    <row r="25" spans="1:19" ht="18" customHeight="1">
      <c r="A25" s="347" t="s">
        <v>124</v>
      </c>
      <c r="B25" s="477" t="s">
        <v>202</v>
      </c>
      <c r="C25" s="442">
        <f>+C20+7</f>
        <v>45471</v>
      </c>
      <c r="D25" s="496">
        <f>+C25+2</f>
        <v>45473</v>
      </c>
      <c r="E25" s="500" t="s">
        <v>229</v>
      </c>
      <c r="F25" s="546" t="s">
        <v>230</v>
      </c>
      <c r="G25" s="339">
        <f t="shared" si="0"/>
        <v>45480</v>
      </c>
      <c r="H25" s="340" t="s">
        <v>31</v>
      </c>
      <c r="I25" s="339">
        <f>+G25+18</f>
        <v>45498</v>
      </c>
      <c r="J25" s="339">
        <f>+I25+9</f>
        <v>45507</v>
      </c>
      <c r="K25" s="339">
        <f>+J25+5</f>
        <v>45512</v>
      </c>
      <c r="L25" s="440" t="s">
        <v>31</v>
      </c>
      <c r="M25" s="341" t="s">
        <v>31</v>
      </c>
      <c r="N25" s="341" t="s">
        <v>31</v>
      </c>
      <c r="O25" s="341" t="s">
        <v>31</v>
      </c>
      <c r="P25" s="341" t="s">
        <v>31</v>
      </c>
      <c r="Q25" s="341" t="s">
        <v>31</v>
      </c>
      <c r="R25" s="341" t="s">
        <v>31</v>
      </c>
      <c r="S25" s="342" t="s">
        <v>94</v>
      </c>
    </row>
    <row r="26" spans="1:19" ht="18" customHeight="1">
      <c r="A26" s="506" t="s">
        <v>125</v>
      </c>
      <c r="B26" s="507" t="s">
        <v>206</v>
      </c>
      <c r="C26" s="509">
        <f>+C21+7</f>
        <v>45467</v>
      </c>
      <c r="D26" s="510">
        <f>+C26+2</f>
        <v>45469</v>
      </c>
      <c r="E26" s="532" t="s">
        <v>31</v>
      </c>
      <c r="F26" s="330"/>
      <c r="G26" s="331">
        <f t="shared" si="0"/>
        <v>45474</v>
      </c>
      <c r="H26" s="332">
        <f>G26+15</f>
        <v>45489</v>
      </c>
      <c r="I26" s="332" t="s">
        <v>31</v>
      </c>
      <c r="J26" s="332" t="s">
        <v>31</v>
      </c>
      <c r="K26" s="332" t="s">
        <v>31</v>
      </c>
      <c r="L26" s="396" t="s">
        <v>31</v>
      </c>
      <c r="M26" s="333" t="s">
        <v>31</v>
      </c>
      <c r="N26" s="334">
        <f>+O26+2</f>
        <v>45501</v>
      </c>
      <c r="O26" s="334">
        <f>+G26+25</f>
        <v>45499</v>
      </c>
      <c r="P26" s="335" t="s">
        <v>31</v>
      </c>
      <c r="Q26" s="334">
        <f>+N26+2</f>
        <v>45503</v>
      </c>
      <c r="R26" s="332">
        <f>+Q26+2</f>
        <v>45505</v>
      </c>
      <c r="S26" s="292" t="s">
        <v>93</v>
      </c>
    </row>
    <row r="27" spans="1:19" ht="18.600000000000001" customHeight="1">
      <c r="A27" s="425"/>
      <c r="B27" s="490"/>
      <c r="C27" s="493"/>
      <c r="D27" s="424"/>
      <c r="E27" s="400" t="s">
        <v>243</v>
      </c>
      <c r="F27" s="397" t="s">
        <v>244</v>
      </c>
      <c r="G27" s="308">
        <f t="shared" si="0"/>
        <v>45477</v>
      </c>
      <c r="H27" s="309" t="s">
        <v>31</v>
      </c>
      <c r="I27" s="309" t="s">
        <v>31</v>
      </c>
      <c r="J27" s="309" t="s">
        <v>31</v>
      </c>
      <c r="K27" s="309" t="s">
        <v>31</v>
      </c>
      <c r="L27" s="310">
        <f>+M27+3</f>
        <v>45508</v>
      </c>
      <c r="M27" s="310">
        <f>+N27+3</f>
        <v>45505</v>
      </c>
      <c r="N27" s="310">
        <f>+G27+25</f>
        <v>45502</v>
      </c>
      <c r="O27" s="311" t="s">
        <v>31</v>
      </c>
      <c r="P27" s="310">
        <f>G27+35</f>
        <v>45512</v>
      </c>
      <c r="Q27" s="311" t="s">
        <v>31</v>
      </c>
      <c r="R27" s="311" t="s">
        <v>31</v>
      </c>
      <c r="S27" s="287" t="s">
        <v>95</v>
      </c>
    </row>
    <row r="28" spans="1:19" ht="18" customHeight="1">
      <c r="A28" s="444"/>
      <c r="B28" s="489"/>
      <c r="C28" s="492"/>
      <c r="D28" s="494"/>
      <c r="E28" s="499" t="s">
        <v>130</v>
      </c>
      <c r="F28" s="350" t="s">
        <v>215</v>
      </c>
      <c r="G28" s="475">
        <f t="shared" si="0"/>
        <v>45487</v>
      </c>
      <c r="H28" s="322">
        <f>G28+15</f>
        <v>45502</v>
      </c>
      <c r="I28" s="323" t="s">
        <v>31</v>
      </c>
      <c r="J28" s="323" t="s">
        <v>31</v>
      </c>
      <c r="K28" s="323" t="s">
        <v>31</v>
      </c>
      <c r="L28" s="323" t="s">
        <v>31</v>
      </c>
      <c r="M28" s="323" t="s">
        <v>31</v>
      </c>
      <c r="N28" s="323" t="s">
        <v>31</v>
      </c>
      <c r="O28" s="323" t="s">
        <v>31</v>
      </c>
      <c r="P28" s="323" t="s">
        <v>31</v>
      </c>
      <c r="Q28" s="323" t="s">
        <v>31</v>
      </c>
      <c r="R28" s="323" t="s">
        <v>31</v>
      </c>
      <c r="S28" s="178" t="s">
        <v>91</v>
      </c>
    </row>
    <row r="29" spans="1:19" ht="18" customHeight="1">
      <c r="A29" s="486"/>
      <c r="B29" s="487"/>
      <c r="C29" s="353"/>
      <c r="D29" s="495"/>
      <c r="E29" s="399" t="s">
        <v>136</v>
      </c>
      <c r="F29" s="343" t="s">
        <v>137</v>
      </c>
      <c r="G29" s="312">
        <f t="shared" si="0"/>
        <v>45487</v>
      </c>
      <c r="H29" s="313">
        <f>+G29+18</f>
        <v>45505</v>
      </c>
      <c r="I29" s="313" t="s">
        <v>31</v>
      </c>
      <c r="J29" s="312" t="s">
        <v>31</v>
      </c>
      <c r="K29" s="312" t="s">
        <v>31</v>
      </c>
      <c r="L29" s="312" t="s">
        <v>31</v>
      </c>
      <c r="M29" s="312" t="s">
        <v>31</v>
      </c>
      <c r="N29" s="312" t="s">
        <v>31</v>
      </c>
      <c r="O29" s="312" t="s">
        <v>31</v>
      </c>
      <c r="P29" s="312" t="s">
        <v>31</v>
      </c>
      <c r="Q29" s="312" t="s">
        <v>31</v>
      </c>
      <c r="R29" s="312" t="s">
        <v>31</v>
      </c>
      <c r="S29" s="143" t="s">
        <v>92</v>
      </c>
    </row>
    <row r="30" spans="1:19" ht="18" customHeight="1">
      <c r="A30" s="347" t="s">
        <v>126</v>
      </c>
      <c r="B30" s="477" t="s">
        <v>203</v>
      </c>
      <c r="C30" s="442">
        <f>+C25+7</f>
        <v>45478</v>
      </c>
      <c r="D30" s="496">
        <f>+C30+2</f>
        <v>45480</v>
      </c>
      <c r="E30" s="500" t="s">
        <v>231</v>
      </c>
      <c r="F30" s="546" t="s">
        <v>232</v>
      </c>
      <c r="G30" s="339">
        <f t="shared" si="0"/>
        <v>45487</v>
      </c>
      <c r="H30" s="340" t="s">
        <v>31</v>
      </c>
      <c r="I30" s="339">
        <f>+G30+18</f>
        <v>45505</v>
      </c>
      <c r="J30" s="339">
        <f>+I30+9</f>
        <v>45514</v>
      </c>
      <c r="K30" s="339">
        <f>+J30+5</f>
        <v>45519</v>
      </c>
      <c r="L30" s="440" t="s">
        <v>31</v>
      </c>
      <c r="M30" s="341" t="s">
        <v>31</v>
      </c>
      <c r="N30" s="341" t="s">
        <v>31</v>
      </c>
      <c r="O30" s="341" t="s">
        <v>31</v>
      </c>
      <c r="P30" s="341" t="s">
        <v>31</v>
      </c>
      <c r="Q30" s="341" t="s">
        <v>31</v>
      </c>
      <c r="R30" s="341" t="s">
        <v>31</v>
      </c>
      <c r="S30" s="342" t="s">
        <v>94</v>
      </c>
    </row>
    <row r="31" spans="1:19" ht="18" customHeight="1">
      <c r="A31" s="506" t="s">
        <v>132</v>
      </c>
      <c r="B31" s="507" t="s">
        <v>207</v>
      </c>
      <c r="C31" s="509">
        <f>+C26+7</f>
        <v>45474</v>
      </c>
      <c r="D31" s="510">
        <f>+C31+2</f>
        <v>45476</v>
      </c>
      <c r="E31" s="532" t="s">
        <v>237</v>
      </c>
      <c r="F31" s="330" t="s">
        <v>238</v>
      </c>
      <c r="G31" s="331">
        <f t="shared" si="0"/>
        <v>45481</v>
      </c>
      <c r="H31" s="332" t="s">
        <v>31</v>
      </c>
      <c r="I31" s="332" t="s">
        <v>31</v>
      </c>
      <c r="J31" s="332" t="s">
        <v>31</v>
      </c>
      <c r="K31" s="332" t="s">
        <v>31</v>
      </c>
      <c r="L31" s="396" t="s">
        <v>31</v>
      </c>
      <c r="M31" s="333" t="s">
        <v>31</v>
      </c>
      <c r="N31" s="334">
        <f>+O31+2</f>
        <v>45508</v>
      </c>
      <c r="O31" s="334">
        <f>+G31+25</f>
        <v>45506</v>
      </c>
      <c r="P31" s="335" t="s">
        <v>31</v>
      </c>
      <c r="Q31" s="334">
        <f>+N31+2</f>
        <v>45510</v>
      </c>
      <c r="R31" s="332">
        <f>+Q31+2</f>
        <v>45512</v>
      </c>
      <c r="S31" s="292" t="s">
        <v>93</v>
      </c>
    </row>
    <row r="32" spans="1:19" ht="18.600000000000001" customHeight="1">
      <c r="A32" s="425"/>
      <c r="B32" s="490"/>
      <c r="C32" s="493"/>
      <c r="D32" s="424"/>
      <c r="E32" s="400"/>
      <c r="F32" s="397"/>
      <c r="G32" s="308">
        <f t="shared" si="0"/>
        <v>45484</v>
      </c>
      <c r="H32" s="309" t="s">
        <v>31</v>
      </c>
      <c r="I32" s="309" t="s">
        <v>31</v>
      </c>
      <c r="J32" s="309" t="s">
        <v>31</v>
      </c>
      <c r="K32" s="309" t="s">
        <v>31</v>
      </c>
      <c r="L32" s="310">
        <f>+M32+3</f>
        <v>45515</v>
      </c>
      <c r="M32" s="310">
        <f>+N32+3</f>
        <v>45512</v>
      </c>
      <c r="N32" s="310">
        <f>+G32+25</f>
        <v>45509</v>
      </c>
      <c r="O32" s="311" t="s">
        <v>31</v>
      </c>
      <c r="P32" s="310">
        <f>G32+35</f>
        <v>45519</v>
      </c>
      <c r="Q32" s="311" t="s">
        <v>31</v>
      </c>
      <c r="R32" s="311" t="s">
        <v>31</v>
      </c>
      <c r="S32" s="287" t="s">
        <v>95</v>
      </c>
    </row>
    <row r="33" spans="1:19" ht="18" customHeight="1">
      <c r="E33" s="445"/>
      <c r="F33" s="445"/>
      <c r="G33" s="446"/>
      <c r="H33" s="447"/>
      <c r="I33" s="447"/>
      <c r="J33" s="447"/>
      <c r="K33" s="447"/>
      <c r="L33" s="448"/>
      <c r="M33" s="448"/>
      <c r="N33" s="448"/>
      <c r="O33" s="449"/>
      <c r="P33" s="448"/>
      <c r="Q33" s="449"/>
      <c r="R33" s="449"/>
      <c r="S33" s="287"/>
    </row>
    <row r="34" spans="1:19" ht="18" customHeight="1">
      <c r="E34" s="445"/>
      <c r="F34" s="445"/>
      <c r="G34" s="446"/>
      <c r="H34" s="447"/>
      <c r="I34" s="447"/>
      <c r="J34" s="447"/>
      <c r="K34" s="447"/>
      <c r="L34" s="448"/>
      <c r="M34" s="448"/>
      <c r="N34" s="448"/>
      <c r="O34" s="449"/>
      <c r="P34" s="448"/>
      <c r="Q34" s="449"/>
      <c r="R34" s="449"/>
      <c r="S34" s="287"/>
    </row>
    <row r="35" spans="1:19" ht="18" customHeight="1">
      <c r="E35" s="445"/>
      <c r="F35" s="445"/>
      <c r="G35" s="446"/>
      <c r="H35" s="447"/>
      <c r="I35" s="447"/>
      <c r="J35" s="447"/>
      <c r="K35" s="447"/>
      <c r="L35" s="448"/>
      <c r="M35" s="448"/>
      <c r="N35" s="448"/>
      <c r="O35" s="449"/>
      <c r="P35" s="448"/>
      <c r="Q35" s="449"/>
      <c r="R35" s="449"/>
      <c r="S35" s="287"/>
    </row>
    <row r="36" spans="1:19" ht="18" customHeight="1">
      <c r="E36" s="445"/>
      <c r="F36" s="445"/>
      <c r="G36" s="446"/>
      <c r="H36" s="447"/>
      <c r="I36" s="447"/>
      <c r="J36" s="447"/>
      <c r="K36" s="447"/>
      <c r="L36" s="448"/>
      <c r="M36" s="448"/>
      <c r="N36" s="448"/>
      <c r="O36" s="449"/>
      <c r="P36" s="448"/>
      <c r="Q36" s="449"/>
      <c r="R36" s="449"/>
      <c r="S36" s="287"/>
    </row>
    <row r="38" spans="1:19" ht="14.4">
      <c r="A38" s="179"/>
      <c r="B38" s="179"/>
      <c r="C38" s="171"/>
      <c r="D38" s="161"/>
      <c r="E38" s="161"/>
      <c r="F38" s="187"/>
      <c r="G38" s="161"/>
      <c r="H38" s="180"/>
      <c r="I38" s="163"/>
      <c r="J38" s="163"/>
      <c r="R38" s="163" t="s">
        <v>32</v>
      </c>
    </row>
    <row r="39" spans="1:19">
      <c r="A39" s="154" t="s">
        <v>33</v>
      </c>
      <c r="B39" s="263"/>
      <c r="C39" s="160"/>
      <c r="D39" s="161"/>
      <c r="E39" s="162"/>
      <c r="F39" s="270"/>
      <c r="G39" s="162"/>
      <c r="H39" s="162"/>
      <c r="J39" s="60"/>
      <c r="K39" s="60"/>
    </row>
    <row r="40" spans="1:19" ht="14.4">
      <c r="A40" s="354" t="s">
        <v>114</v>
      </c>
      <c r="B40" s="351"/>
      <c r="C40" s="167"/>
      <c r="D40" s="165"/>
      <c r="E40" s="80"/>
      <c r="F40" s="238"/>
      <c r="G40" s="168"/>
      <c r="H40" s="168"/>
      <c r="J40" s="60"/>
      <c r="K40" s="60"/>
      <c r="S40" s="60"/>
    </row>
    <row r="41" spans="1:19" ht="14.4">
      <c r="A41" s="278" t="s">
        <v>73</v>
      </c>
      <c r="B41" s="264"/>
      <c r="C41" s="174"/>
      <c r="D41" s="165"/>
      <c r="E41" s="81"/>
      <c r="F41" s="272"/>
      <c r="G41" s="162"/>
      <c r="H41" s="162"/>
      <c r="J41" s="60"/>
      <c r="K41" s="60"/>
      <c r="S41" s="60"/>
    </row>
    <row r="42" spans="1:19" ht="14.4">
      <c r="A42" s="1" t="s">
        <v>74</v>
      </c>
      <c r="B42" s="265"/>
      <c r="C42" s="174"/>
      <c r="D42" s="165"/>
      <c r="E42" s="81"/>
      <c r="F42" s="272"/>
      <c r="G42" s="162"/>
      <c r="H42" s="162"/>
      <c r="J42" s="60"/>
      <c r="K42" s="60"/>
      <c r="S42" s="60"/>
    </row>
    <row r="43" spans="1:19" ht="14.4">
      <c r="A43" s="182"/>
      <c r="B43" s="265"/>
      <c r="C43" s="174"/>
      <c r="D43" s="165"/>
      <c r="E43" s="81"/>
      <c r="F43" s="272"/>
      <c r="G43" s="162"/>
      <c r="H43" s="162"/>
      <c r="J43" s="60"/>
      <c r="K43" s="60"/>
      <c r="S43" s="60"/>
    </row>
    <row r="44" spans="1:19" ht="14.4">
      <c r="A44" s="156" t="s">
        <v>98</v>
      </c>
      <c r="B44" s="169"/>
      <c r="C44" s="175"/>
      <c r="D44" s="170"/>
      <c r="E44" s="171"/>
      <c r="F44" s="273"/>
      <c r="G44" s="168"/>
      <c r="H44" s="168"/>
      <c r="J44" s="60"/>
      <c r="K44" s="60"/>
      <c r="S44" s="60"/>
    </row>
    <row r="45" spans="1:19">
      <c r="A45" s="156" t="s">
        <v>97</v>
      </c>
      <c r="B45" s="266"/>
      <c r="C45" s="173"/>
      <c r="D45" s="176"/>
      <c r="E45" s="80"/>
      <c r="F45" s="238"/>
      <c r="G45" s="162"/>
      <c r="H45" s="162"/>
      <c r="J45" s="60"/>
      <c r="K45" s="60"/>
      <c r="S45" s="60"/>
    </row>
  </sheetData>
  <mergeCells count="7">
    <mergeCell ref="B3:K3"/>
    <mergeCell ref="B2:K2"/>
    <mergeCell ref="B1:K1"/>
    <mergeCell ref="A6:B7"/>
    <mergeCell ref="E6:F6"/>
    <mergeCell ref="E7:F7"/>
    <mergeCell ref="H6:R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0"/>
  <sheetViews>
    <sheetView showGridLines="0" topLeftCell="A6" zoomScale="70" zoomScaleNormal="70" workbookViewId="0">
      <selection activeCell="G26" sqref="G26"/>
    </sheetView>
  </sheetViews>
  <sheetFormatPr defaultColWidth="8" defaultRowHeight="13.8"/>
  <cols>
    <col min="1" max="1" width="20.81640625" style="124" customWidth="1"/>
    <col min="2" max="2" width="8.81640625" style="124" customWidth="1"/>
    <col min="3" max="3" width="7.90625" style="125" customWidth="1"/>
    <col min="4" max="4" width="7.81640625" style="124" customWidth="1"/>
    <col min="5" max="5" width="33.6328125" style="126" customWidth="1"/>
    <col min="6" max="6" width="12.453125" style="124" customWidth="1"/>
    <col min="7" max="7" width="14.81640625" style="126" customWidth="1"/>
    <col min="8" max="8" width="12.90625" style="124" customWidth="1"/>
    <col min="9" max="9" width="8.1796875" style="124" bestFit="1" customWidth="1"/>
    <col min="10" max="10" width="8.6328125" style="124" bestFit="1" customWidth="1"/>
    <col min="11" max="11" width="12.36328125" style="124" bestFit="1" customWidth="1"/>
    <col min="12" max="12" width="13.6328125" style="124" bestFit="1" customWidth="1"/>
    <col min="13" max="13" width="13.81640625" style="124" bestFit="1" customWidth="1"/>
    <col min="14" max="14" width="15.08984375" style="124" bestFit="1" customWidth="1"/>
    <col min="15" max="15" width="12.81640625" style="127" bestFit="1" customWidth="1"/>
    <col min="16" max="16" width="10" style="124" bestFit="1" customWidth="1"/>
    <col min="17" max="17" width="7.08984375" style="124" bestFit="1" customWidth="1"/>
    <col min="18" max="18" width="10.08984375" style="124" customWidth="1"/>
    <col min="19" max="19" width="14.81640625" style="124" bestFit="1" customWidth="1"/>
    <col min="20" max="20" width="8.453125" style="124" bestFit="1" customWidth="1"/>
    <col min="21" max="16384" width="8" style="124"/>
  </cols>
  <sheetData>
    <row r="1" spans="1:20" ht="17.399999999999999">
      <c r="B1" s="632" t="s">
        <v>0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128"/>
    </row>
    <row r="2" spans="1:20" ht="17.399999999999999">
      <c r="B2" s="631" t="s">
        <v>59</v>
      </c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128"/>
    </row>
    <row r="3" spans="1:20">
      <c r="A3" s="129"/>
      <c r="E3" s="130"/>
      <c r="F3" s="131"/>
      <c r="G3" s="130"/>
      <c r="H3" s="130"/>
      <c r="I3" s="130"/>
      <c r="J3" s="131"/>
      <c r="L3" s="130"/>
      <c r="M3" s="151"/>
      <c r="O3" s="124"/>
      <c r="S3" s="128"/>
    </row>
    <row r="4" spans="1:20">
      <c r="B4" s="128"/>
      <c r="C4" s="132"/>
      <c r="D4" s="128"/>
      <c r="E4" s="133"/>
      <c r="F4" s="254"/>
      <c r="G4" s="134"/>
      <c r="H4" s="135"/>
      <c r="I4" s="135"/>
      <c r="J4" s="128"/>
      <c r="K4" s="128"/>
      <c r="L4" s="128"/>
      <c r="M4" s="128"/>
      <c r="N4" s="136"/>
      <c r="O4" s="137"/>
      <c r="P4" s="136"/>
      <c r="Q4" s="136"/>
      <c r="R4" s="136"/>
    </row>
    <row r="5" spans="1:20">
      <c r="A5" s="195"/>
      <c r="B5" s="128"/>
      <c r="C5" s="132"/>
      <c r="D5" s="128"/>
      <c r="E5" s="133"/>
      <c r="F5" s="254"/>
      <c r="G5" s="134"/>
      <c r="H5" s="135"/>
      <c r="I5" s="135"/>
      <c r="J5" s="128"/>
      <c r="K5" s="128"/>
      <c r="L5" s="128"/>
      <c r="M5" s="128"/>
      <c r="N5" s="136"/>
      <c r="O5" s="137"/>
      <c r="P5" s="136"/>
      <c r="Q5" s="136"/>
      <c r="R5" s="136"/>
    </row>
    <row r="6" spans="1:20">
      <c r="A6" s="195"/>
      <c r="B6" s="128"/>
      <c r="C6" s="132"/>
      <c r="D6" s="128"/>
      <c r="E6" s="133"/>
      <c r="F6" s="254"/>
      <c r="G6" s="134"/>
      <c r="H6" s="135"/>
      <c r="I6" s="135"/>
      <c r="J6" s="128"/>
      <c r="K6" s="128"/>
      <c r="L6" s="128"/>
      <c r="M6" s="128"/>
      <c r="N6" s="136"/>
      <c r="O6" s="137"/>
      <c r="P6" s="136"/>
      <c r="Q6" s="136"/>
      <c r="R6" s="136"/>
    </row>
    <row r="7" spans="1:20">
      <c r="A7" s="195" t="s">
        <v>14</v>
      </c>
      <c r="B7" s="128"/>
      <c r="C7" s="132"/>
      <c r="D7" s="128"/>
      <c r="E7" s="138"/>
      <c r="F7" s="128"/>
      <c r="G7" s="139"/>
      <c r="H7" s="128"/>
      <c r="I7" s="128"/>
      <c r="J7" s="128"/>
      <c r="K7" s="128"/>
      <c r="L7" s="128"/>
      <c r="O7" s="140"/>
      <c r="P7" s="141"/>
      <c r="Q7" s="142"/>
      <c r="R7" s="142"/>
    </row>
    <row r="8" spans="1:20" ht="18" customHeight="1">
      <c r="A8" s="633" t="s">
        <v>117</v>
      </c>
      <c r="B8" s="634"/>
      <c r="C8" s="538" t="s">
        <v>17</v>
      </c>
      <c r="D8" s="267" t="s">
        <v>18</v>
      </c>
      <c r="E8" s="638" t="s">
        <v>19</v>
      </c>
      <c r="F8" s="638"/>
      <c r="G8" s="345" t="s">
        <v>60</v>
      </c>
      <c r="H8" s="641" t="s">
        <v>18</v>
      </c>
      <c r="I8" s="641"/>
      <c r="J8" s="641"/>
      <c r="K8" s="641"/>
      <c r="L8" s="641"/>
      <c r="M8" s="641"/>
      <c r="N8" s="641"/>
      <c r="O8" s="641"/>
      <c r="P8" s="641"/>
      <c r="Q8" s="641"/>
      <c r="R8" s="642"/>
    </row>
    <row r="9" spans="1:20" ht="18" customHeight="1">
      <c r="A9" s="635"/>
      <c r="B9" s="643"/>
      <c r="C9" s="423" t="s">
        <v>21</v>
      </c>
      <c r="D9" s="262" t="s">
        <v>61</v>
      </c>
      <c r="E9" s="644" t="s">
        <v>23</v>
      </c>
      <c r="F9" s="644"/>
      <c r="G9" s="258" t="s">
        <v>18</v>
      </c>
      <c r="H9" s="291" t="s">
        <v>62</v>
      </c>
      <c r="I9" s="259" t="s">
        <v>63</v>
      </c>
      <c r="J9" s="291" t="s">
        <v>64</v>
      </c>
      <c r="K9" s="259" t="s">
        <v>65</v>
      </c>
      <c r="L9" s="291" t="s">
        <v>66</v>
      </c>
      <c r="M9" s="259" t="s">
        <v>67</v>
      </c>
      <c r="N9" s="291" t="s">
        <v>68</v>
      </c>
      <c r="O9" s="258" t="s">
        <v>69</v>
      </c>
      <c r="P9" s="291" t="s">
        <v>70</v>
      </c>
      <c r="Q9" s="259" t="s">
        <v>71</v>
      </c>
      <c r="R9" s="260" t="s">
        <v>72</v>
      </c>
    </row>
    <row r="10" spans="1:20" ht="18" customHeight="1">
      <c r="A10" s="411"/>
      <c r="B10" s="411"/>
      <c r="C10" s="353"/>
      <c r="D10" s="353"/>
      <c r="E10" s="328"/>
      <c r="F10" s="329"/>
      <c r="G10" s="314"/>
      <c r="H10" s="315"/>
      <c r="I10" s="316"/>
      <c r="J10" s="315"/>
      <c r="K10" s="316"/>
      <c r="L10" s="315"/>
      <c r="M10" s="317"/>
      <c r="N10" s="317"/>
      <c r="O10" s="300"/>
      <c r="P10" s="317"/>
      <c r="Q10" s="261"/>
      <c r="R10" s="318"/>
      <c r="S10" s="257"/>
    </row>
    <row r="11" spans="1:20" ht="18" customHeight="1">
      <c r="A11" s="347" t="str">
        <f>+'S.AFRICA via SIN'!A10</f>
        <v>SAN LORENZO</v>
      </c>
      <c r="B11" s="441" t="str">
        <f>+'S.AFRICA via SIN'!B10</f>
        <v>259S</v>
      </c>
      <c r="C11" s="442">
        <f>+'S.AFRICA via SIN'!C10</f>
        <v>45450</v>
      </c>
      <c r="D11" s="496">
        <f>C11+2</f>
        <v>45452</v>
      </c>
      <c r="E11" s="399" t="s">
        <v>146</v>
      </c>
      <c r="F11" s="413" t="s">
        <v>245</v>
      </c>
      <c r="G11" s="319">
        <v>45454</v>
      </c>
      <c r="H11" s="320">
        <f>G11+23</f>
        <v>45477</v>
      </c>
      <c r="I11" s="319" t="s">
        <v>31</v>
      </c>
      <c r="J11" s="320">
        <f>G11+24</f>
        <v>45478</v>
      </c>
      <c r="K11" s="321">
        <f>G11+26</f>
        <v>45480</v>
      </c>
      <c r="L11" s="320">
        <f>G11+27</f>
        <v>45481</v>
      </c>
      <c r="M11" s="313">
        <f>G11+30</f>
        <v>45484</v>
      </c>
      <c r="N11" s="313">
        <f>G11+32</f>
        <v>45486</v>
      </c>
      <c r="O11" s="301">
        <f>G11+36</f>
        <v>45490</v>
      </c>
      <c r="P11" s="312" t="s">
        <v>31</v>
      </c>
      <c r="Q11" s="319" t="s">
        <v>31</v>
      </c>
      <c r="R11" s="319" t="s">
        <v>31</v>
      </c>
      <c r="S11" s="143" t="s">
        <v>89</v>
      </c>
    </row>
    <row r="12" spans="1:20" ht="18" customHeight="1">
      <c r="A12" s="511" t="str">
        <f>+'S.AFRICA via SIN'!A11</f>
        <v>AN HAI</v>
      </c>
      <c r="B12" s="512" t="str">
        <f>+'S.AFRICA via SIN'!B11</f>
        <v>016S</v>
      </c>
      <c r="C12" s="513">
        <f>+'S.AFRICA via SIN'!C11</f>
        <v>45446</v>
      </c>
      <c r="D12" s="508">
        <f>+'S.AFRICA via SIN'!D11</f>
        <v>45448</v>
      </c>
      <c r="E12" s="427" t="s">
        <v>254</v>
      </c>
      <c r="F12" s="522" t="s">
        <v>255</v>
      </c>
      <c r="G12" s="525">
        <v>45453</v>
      </c>
      <c r="H12" s="304" t="s">
        <v>31</v>
      </c>
      <c r="I12" s="303">
        <f>G12+24</f>
        <v>45477</v>
      </c>
      <c r="J12" s="305">
        <f>G12+26</f>
        <v>45479</v>
      </c>
      <c r="K12" s="303">
        <f>G12+28</f>
        <v>45481</v>
      </c>
      <c r="L12" s="305">
        <f>G12+29</f>
        <v>45482</v>
      </c>
      <c r="M12" s="306" t="s">
        <v>31</v>
      </c>
      <c r="N12" s="306" t="s">
        <v>31</v>
      </c>
      <c r="O12" s="306" t="s">
        <v>31</v>
      </c>
      <c r="P12" s="306" t="s">
        <v>31</v>
      </c>
      <c r="Q12" s="303">
        <f>G12+30</f>
        <v>45483</v>
      </c>
      <c r="R12" s="307">
        <f>G12+29</f>
        <v>45482</v>
      </c>
      <c r="S12" s="290" t="s">
        <v>90</v>
      </c>
      <c r="T12"/>
    </row>
    <row r="13" spans="1:20" ht="18" customHeight="1">
      <c r="A13" s="411"/>
      <c r="B13" s="411"/>
      <c r="C13" s="353"/>
      <c r="D13" s="353"/>
      <c r="E13" s="478"/>
      <c r="F13" s="523"/>
      <c r="G13" s="479"/>
      <c r="H13" s="483"/>
      <c r="I13" s="480"/>
      <c r="J13" s="480"/>
      <c r="K13" s="480"/>
      <c r="L13" s="480"/>
      <c r="M13" s="480"/>
      <c r="N13" s="480"/>
      <c r="O13" s="481"/>
      <c r="P13" s="480"/>
      <c r="Q13" s="482"/>
      <c r="R13" s="483"/>
      <c r="S13" s="257"/>
    </row>
    <row r="14" spans="1:20" ht="18" customHeight="1">
      <c r="A14" s="347" t="str">
        <f>+'S.AFRICA via SIN'!A15</f>
        <v>CAPE FAWLEY</v>
      </c>
      <c r="B14" s="441" t="str">
        <f>+'S.AFRICA via SIN'!B15</f>
        <v>125S</v>
      </c>
      <c r="C14" s="442">
        <f>+'S.AFRICA via SIN'!C15</f>
        <v>45457</v>
      </c>
      <c r="D14" s="496">
        <f>C14+2</f>
        <v>45459</v>
      </c>
      <c r="E14" s="399" t="s">
        <v>246</v>
      </c>
      <c r="F14" s="343" t="s">
        <v>247</v>
      </c>
      <c r="G14" s="312">
        <f>+G11+7</f>
        <v>45461</v>
      </c>
      <c r="H14" s="320">
        <f>G14+23</f>
        <v>45484</v>
      </c>
      <c r="I14" s="319" t="s">
        <v>31</v>
      </c>
      <c r="J14" s="320">
        <f>G14+24</f>
        <v>45485</v>
      </c>
      <c r="K14" s="321">
        <f>G14+26</f>
        <v>45487</v>
      </c>
      <c r="L14" s="320">
        <f>G14+27</f>
        <v>45488</v>
      </c>
      <c r="M14" s="313">
        <f>G14+30</f>
        <v>45491</v>
      </c>
      <c r="N14" s="313">
        <f>G14+32</f>
        <v>45493</v>
      </c>
      <c r="O14" s="301">
        <f>G14+36</f>
        <v>45497</v>
      </c>
      <c r="P14" s="312" t="s">
        <v>31</v>
      </c>
      <c r="Q14" s="319" t="s">
        <v>31</v>
      </c>
      <c r="R14" s="319" t="s">
        <v>31</v>
      </c>
      <c r="S14" s="143" t="s">
        <v>89</v>
      </c>
    </row>
    <row r="15" spans="1:20" ht="18" customHeight="1">
      <c r="A15" s="511" t="str">
        <f>+'S.AFRICA via SIN'!A16</f>
        <v>SINAR SUNDA</v>
      </c>
      <c r="B15" s="512" t="str">
        <f>+'S.AFRICA via SIN'!B16</f>
        <v>167S</v>
      </c>
      <c r="C15" s="513">
        <f>+'S.AFRICA via SIN'!C16</f>
        <v>45453</v>
      </c>
      <c r="D15" s="508">
        <f>+'S.AFRICA via SIN'!D16</f>
        <v>45455</v>
      </c>
      <c r="E15" s="427" t="s">
        <v>256</v>
      </c>
      <c r="F15" s="522" t="s">
        <v>257</v>
      </c>
      <c r="G15" s="525">
        <f>G12+7</f>
        <v>45460</v>
      </c>
      <c r="H15" s="304" t="s">
        <v>31</v>
      </c>
      <c r="I15" s="303">
        <f>G15+24</f>
        <v>45484</v>
      </c>
      <c r="J15" s="305">
        <f>G15+26</f>
        <v>45486</v>
      </c>
      <c r="K15" s="303">
        <f>G15+28</f>
        <v>45488</v>
      </c>
      <c r="L15" s="305">
        <f>G15+29</f>
        <v>45489</v>
      </c>
      <c r="M15" s="306" t="s">
        <v>31</v>
      </c>
      <c r="N15" s="306" t="s">
        <v>31</v>
      </c>
      <c r="O15" s="306" t="s">
        <v>31</v>
      </c>
      <c r="P15" s="306" t="s">
        <v>31</v>
      </c>
      <c r="Q15" s="303">
        <f>G15+30</f>
        <v>45490</v>
      </c>
      <c r="R15" s="307">
        <f>G15+29</f>
        <v>45489</v>
      </c>
      <c r="S15" s="290" t="s">
        <v>90</v>
      </c>
      <c r="T15"/>
    </row>
    <row r="16" spans="1:20" ht="18" customHeight="1">
      <c r="A16" s="411"/>
      <c r="B16" s="411"/>
      <c r="C16" s="353"/>
      <c r="D16" s="495"/>
      <c r="E16" s="478"/>
      <c r="F16" s="523"/>
      <c r="G16" s="524"/>
      <c r="H16" s="544"/>
      <c r="I16" s="480"/>
      <c r="J16" s="480"/>
      <c r="K16" s="480"/>
      <c r="L16" s="480"/>
      <c r="M16" s="480"/>
      <c r="N16" s="480"/>
      <c r="O16" s="481"/>
      <c r="P16" s="480"/>
      <c r="Q16" s="482"/>
      <c r="R16" s="483"/>
      <c r="S16" s="257"/>
    </row>
    <row r="17" spans="1:20" ht="18" customHeight="1">
      <c r="A17" s="347" t="str">
        <f>+'S.AFRICA via SIN'!A20</f>
        <v>SAN LORENZO</v>
      </c>
      <c r="B17" s="441" t="str">
        <f>+'S.AFRICA via SIN'!B20</f>
        <v>260S</v>
      </c>
      <c r="C17" s="442">
        <f>+'S.AFRICA via SIN'!C20</f>
        <v>45464</v>
      </c>
      <c r="D17" s="496">
        <f>C17+2</f>
        <v>45466</v>
      </c>
      <c r="E17" s="399" t="s">
        <v>248</v>
      </c>
      <c r="F17" s="536" t="s">
        <v>249</v>
      </c>
      <c r="G17" s="312">
        <f>+G14+7</f>
        <v>45468</v>
      </c>
      <c r="H17" s="320">
        <f>G17+23</f>
        <v>45491</v>
      </c>
      <c r="I17" s="319" t="s">
        <v>31</v>
      </c>
      <c r="J17" s="320">
        <f>G17+24</f>
        <v>45492</v>
      </c>
      <c r="K17" s="321">
        <f>G17+26</f>
        <v>45494</v>
      </c>
      <c r="L17" s="320">
        <f>G17+27</f>
        <v>45495</v>
      </c>
      <c r="M17" s="313">
        <f>G17+30</f>
        <v>45498</v>
      </c>
      <c r="N17" s="313">
        <f>G17+32</f>
        <v>45500</v>
      </c>
      <c r="O17" s="301">
        <f>G17+36</f>
        <v>45504</v>
      </c>
      <c r="P17" s="312" t="s">
        <v>31</v>
      </c>
      <c r="Q17" s="319" t="s">
        <v>31</v>
      </c>
      <c r="R17" s="319" t="s">
        <v>31</v>
      </c>
      <c r="S17" s="143" t="s">
        <v>89</v>
      </c>
    </row>
    <row r="18" spans="1:20" ht="18" customHeight="1">
      <c r="A18" s="511" t="str">
        <f>+'S.AFRICA via SIN'!A21</f>
        <v>AN HAI</v>
      </c>
      <c r="B18" s="512" t="str">
        <f>+'S.AFRICA via SIN'!B21</f>
        <v>017S</v>
      </c>
      <c r="C18" s="513">
        <f>+'S.AFRICA via SIN'!C21</f>
        <v>45460</v>
      </c>
      <c r="D18" s="514">
        <f>+'S.AFRICA via SIN'!D21</f>
        <v>45462</v>
      </c>
      <c r="E18" s="427" t="s">
        <v>258</v>
      </c>
      <c r="F18" s="522" t="s">
        <v>259</v>
      </c>
      <c r="G18" s="525">
        <f>G15+7</f>
        <v>45467</v>
      </c>
      <c r="H18" s="304" t="s">
        <v>31</v>
      </c>
      <c r="I18" s="303">
        <f>G18+24</f>
        <v>45491</v>
      </c>
      <c r="J18" s="305">
        <f>G18+26</f>
        <v>45493</v>
      </c>
      <c r="K18" s="303">
        <f>G18+28</f>
        <v>45495</v>
      </c>
      <c r="L18" s="305">
        <f>G18+29</f>
        <v>45496</v>
      </c>
      <c r="M18" s="306" t="s">
        <v>31</v>
      </c>
      <c r="N18" s="306" t="s">
        <v>31</v>
      </c>
      <c r="O18" s="306" t="s">
        <v>31</v>
      </c>
      <c r="P18" s="306" t="s">
        <v>31</v>
      </c>
      <c r="Q18" s="303">
        <f>G18+30</f>
        <v>45497</v>
      </c>
      <c r="R18" s="307">
        <f>G18+29</f>
        <v>45496</v>
      </c>
      <c r="S18" s="290" t="s">
        <v>90</v>
      </c>
      <c r="T18"/>
    </row>
    <row r="19" spans="1:20" ht="18" customHeight="1">
      <c r="A19" s="411"/>
      <c r="B19" s="411"/>
      <c r="C19" s="353"/>
      <c r="D19" s="353"/>
      <c r="E19" s="478"/>
      <c r="F19" s="523"/>
      <c r="G19" s="479"/>
      <c r="H19" s="483"/>
      <c r="I19" s="480"/>
      <c r="J19" s="480"/>
      <c r="K19" s="480"/>
      <c r="L19" s="480"/>
      <c r="M19" s="480"/>
      <c r="N19" s="480"/>
      <c r="O19" s="481"/>
      <c r="P19" s="480"/>
      <c r="Q19" s="482"/>
      <c r="R19" s="483"/>
      <c r="S19" s="257"/>
    </row>
    <row r="20" spans="1:20" ht="18" customHeight="1">
      <c r="A20" s="347" t="str">
        <f>+'S.AFRICA via SIN'!A25</f>
        <v>CAPE FAWLEY</v>
      </c>
      <c r="B20" s="441" t="str">
        <f>+'S.AFRICA via SIN'!B25</f>
        <v>126S</v>
      </c>
      <c r="C20" s="442">
        <f>+'S.AFRICA via SIN'!C25</f>
        <v>45471</v>
      </c>
      <c r="D20" s="496">
        <f>C20+2</f>
        <v>45473</v>
      </c>
      <c r="E20" s="399" t="s">
        <v>250</v>
      </c>
      <c r="F20" s="343" t="s">
        <v>251</v>
      </c>
      <c r="G20" s="312">
        <f>+G17+7</f>
        <v>45475</v>
      </c>
      <c r="H20" s="320">
        <f>G20+23</f>
        <v>45498</v>
      </c>
      <c r="I20" s="319" t="s">
        <v>31</v>
      </c>
      <c r="J20" s="320">
        <f>G20+24</f>
        <v>45499</v>
      </c>
      <c r="K20" s="321">
        <f>G20+26</f>
        <v>45501</v>
      </c>
      <c r="L20" s="320">
        <f>G20+27</f>
        <v>45502</v>
      </c>
      <c r="M20" s="313">
        <f>G20+30</f>
        <v>45505</v>
      </c>
      <c r="N20" s="313">
        <f>G20+32</f>
        <v>45507</v>
      </c>
      <c r="O20" s="301">
        <f>G20+36</f>
        <v>45511</v>
      </c>
      <c r="P20" s="312" t="s">
        <v>31</v>
      </c>
      <c r="Q20" s="319" t="s">
        <v>31</v>
      </c>
      <c r="R20" s="319" t="s">
        <v>31</v>
      </c>
      <c r="S20" s="143" t="s">
        <v>89</v>
      </c>
    </row>
    <row r="21" spans="1:20" ht="18" customHeight="1">
      <c r="A21" s="511" t="str">
        <f>+'S.AFRICA via SIN'!A26</f>
        <v>SINAR SUNDA</v>
      </c>
      <c r="B21" s="535" t="str">
        <f>+'S.AFRICA via SIN'!B26</f>
        <v>168S</v>
      </c>
      <c r="C21" s="513">
        <f>+'S.AFRICA via SIN'!C26</f>
        <v>45467</v>
      </c>
      <c r="D21" s="514">
        <f>+'S.AFRICA via SIN'!D26</f>
        <v>45469</v>
      </c>
      <c r="E21" s="427" t="s">
        <v>260</v>
      </c>
      <c r="F21" s="522" t="s">
        <v>261</v>
      </c>
      <c r="G21" s="525">
        <f>G18+7</f>
        <v>45474</v>
      </c>
      <c r="H21" s="304" t="s">
        <v>31</v>
      </c>
      <c r="I21" s="303">
        <f>G21+24</f>
        <v>45498</v>
      </c>
      <c r="J21" s="305">
        <f>G21+26</f>
        <v>45500</v>
      </c>
      <c r="K21" s="303">
        <f>G21+28</f>
        <v>45502</v>
      </c>
      <c r="L21" s="305">
        <f>G21+29</f>
        <v>45503</v>
      </c>
      <c r="M21" s="306" t="s">
        <v>31</v>
      </c>
      <c r="N21" s="306" t="s">
        <v>31</v>
      </c>
      <c r="O21" s="306" t="s">
        <v>31</v>
      </c>
      <c r="P21" s="306" t="s">
        <v>31</v>
      </c>
      <c r="Q21" s="303">
        <f>G21+30</f>
        <v>45504</v>
      </c>
      <c r="R21" s="307">
        <f>G21+29</f>
        <v>45503</v>
      </c>
      <c r="S21" s="290" t="s">
        <v>90</v>
      </c>
      <c r="T21"/>
    </row>
    <row r="22" spans="1:20" ht="18" customHeight="1">
      <c r="A22" s="411"/>
      <c r="B22" s="411"/>
      <c r="C22" s="353"/>
      <c r="D22" s="353"/>
      <c r="E22" s="478"/>
      <c r="F22" s="523"/>
      <c r="G22" s="479"/>
      <c r="H22" s="483"/>
      <c r="I22" s="480"/>
      <c r="J22" s="480"/>
      <c r="K22" s="480"/>
      <c r="L22" s="480"/>
      <c r="M22" s="480"/>
      <c r="N22" s="480"/>
      <c r="O22" s="481"/>
      <c r="P22" s="480"/>
      <c r="Q22" s="482"/>
      <c r="R22" s="483"/>
      <c r="S22" s="257"/>
    </row>
    <row r="23" spans="1:20" ht="18" customHeight="1">
      <c r="A23" s="347" t="str">
        <f>'S.AFRICA via SIN'!A30</f>
        <v>SAN LORENZO</v>
      </c>
      <c r="B23" s="441" t="str">
        <f>'S.AFRICA via SIN'!B30</f>
        <v>261S</v>
      </c>
      <c r="C23" s="442">
        <f>'S.AFRICA via SIN'!C30</f>
        <v>45478</v>
      </c>
      <c r="D23" s="496">
        <v>45439</v>
      </c>
      <c r="E23" s="399" t="s">
        <v>252</v>
      </c>
      <c r="F23" s="343" t="s">
        <v>253</v>
      </c>
      <c r="G23" s="312">
        <f>+G20+7</f>
        <v>45482</v>
      </c>
      <c r="H23" s="320">
        <f>G23+23</f>
        <v>45505</v>
      </c>
      <c r="I23" s="319" t="s">
        <v>31</v>
      </c>
      <c r="J23" s="320">
        <f>G23+24</f>
        <v>45506</v>
      </c>
      <c r="K23" s="321">
        <f>G23+26</f>
        <v>45508</v>
      </c>
      <c r="L23" s="320">
        <f>G23+27</f>
        <v>45509</v>
      </c>
      <c r="M23" s="313">
        <f>G23+30</f>
        <v>45512</v>
      </c>
      <c r="N23" s="313">
        <f>G23+32</f>
        <v>45514</v>
      </c>
      <c r="O23" s="301">
        <f>G23+36</f>
        <v>45518</v>
      </c>
      <c r="P23" s="312" t="s">
        <v>31</v>
      </c>
      <c r="Q23" s="319" t="s">
        <v>31</v>
      </c>
      <c r="R23" s="319" t="s">
        <v>31</v>
      </c>
      <c r="S23" s="143" t="s">
        <v>89</v>
      </c>
    </row>
    <row r="24" spans="1:20" ht="18" customHeight="1">
      <c r="A24" s="511" t="s">
        <v>132</v>
      </c>
      <c r="B24" s="535" t="str">
        <f>'S.AFRICA via SIN'!B31</f>
        <v>018S</v>
      </c>
      <c r="C24" s="513">
        <f>'S.AFRICA via SIN'!C31</f>
        <v>45474</v>
      </c>
      <c r="D24" s="514">
        <v>45436</v>
      </c>
      <c r="E24" s="427" t="s">
        <v>262</v>
      </c>
      <c r="F24" s="522" t="s">
        <v>131</v>
      </c>
      <c r="G24" s="525">
        <f>G21+7</f>
        <v>45481</v>
      </c>
      <c r="H24" s="304" t="s">
        <v>31</v>
      </c>
      <c r="I24" s="303">
        <f>G24+24</f>
        <v>45505</v>
      </c>
      <c r="J24" s="305">
        <f>G24+26</f>
        <v>45507</v>
      </c>
      <c r="K24" s="303">
        <f>G24+28</f>
        <v>45509</v>
      </c>
      <c r="L24" s="305">
        <f>G24+29</f>
        <v>45510</v>
      </c>
      <c r="M24" s="306" t="s">
        <v>31</v>
      </c>
      <c r="N24" s="306" t="s">
        <v>31</v>
      </c>
      <c r="O24" s="306" t="s">
        <v>31</v>
      </c>
      <c r="P24" s="306" t="s">
        <v>31</v>
      </c>
      <c r="Q24" s="303">
        <f>G24+30</f>
        <v>45511</v>
      </c>
      <c r="R24" s="307">
        <f>G24+29</f>
        <v>45510</v>
      </c>
      <c r="S24" s="290" t="s">
        <v>90</v>
      </c>
      <c r="T24"/>
    </row>
    <row r="25" spans="1:20" ht="18" customHeight="1">
      <c r="A25" s="515"/>
      <c r="B25" s="507"/>
      <c r="C25" s="547"/>
      <c r="D25" s="548"/>
      <c r="E25" s="549"/>
      <c r="F25" s="350"/>
      <c r="G25" s="521"/>
      <c r="H25" s="550"/>
      <c r="I25" s="521"/>
      <c r="J25" s="521"/>
      <c r="K25" s="521"/>
      <c r="L25" s="521"/>
      <c r="M25" s="550"/>
      <c r="N25" s="550"/>
      <c r="O25" s="550"/>
      <c r="P25" s="550"/>
      <c r="Q25" s="521"/>
      <c r="R25" s="521"/>
      <c r="S25" s="290"/>
      <c r="T25"/>
    </row>
    <row r="26" spans="1:20" ht="18" customHeight="1">
      <c r="A26" s="515"/>
      <c r="B26" s="507"/>
      <c r="C26" s="547"/>
      <c r="D26" s="548"/>
      <c r="E26" s="549"/>
      <c r="F26" s="350"/>
      <c r="G26" s="521"/>
      <c r="H26" s="550"/>
      <c r="I26" s="521"/>
      <c r="J26" s="521"/>
      <c r="K26" s="521"/>
      <c r="L26" s="521"/>
      <c r="M26" s="550"/>
      <c r="N26" s="550"/>
      <c r="O26" s="550"/>
      <c r="P26" s="550"/>
      <c r="Q26" s="521"/>
      <c r="R26" s="521"/>
      <c r="S26" s="290"/>
      <c r="T26"/>
    </row>
    <row r="27" spans="1:20" ht="18" customHeight="1">
      <c r="A27" s="515"/>
      <c r="B27" s="507"/>
      <c r="C27" s="547"/>
      <c r="D27" s="548"/>
      <c r="E27" s="549"/>
      <c r="F27" s="350"/>
      <c r="G27" s="521"/>
      <c r="H27" s="550"/>
      <c r="I27" s="521"/>
      <c r="J27" s="521"/>
      <c r="K27" s="521"/>
      <c r="L27" s="521"/>
      <c r="M27" s="550"/>
      <c r="N27" s="550"/>
      <c r="O27" s="550"/>
      <c r="P27" s="550"/>
      <c r="Q27" s="521"/>
      <c r="R27" s="521"/>
      <c r="S27" s="290"/>
      <c r="T27"/>
    </row>
    <row r="28" spans="1:20" ht="14.4">
      <c r="N28" s="159"/>
    </row>
    <row r="29" spans="1:20">
      <c r="R29" s="163" t="s">
        <v>32</v>
      </c>
    </row>
    <row r="30" spans="1:20">
      <c r="A30" s="154" t="s">
        <v>33</v>
      </c>
      <c r="B30" s="154"/>
      <c r="C30" s="160"/>
      <c r="D30" s="161"/>
      <c r="E30" s="162"/>
      <c r="F30" s="162"/>
      <c r="G30" s="162"/>
    </row>
    <row r="31" spans="1:20" ht="14.4">
      <c r="A31" s="354" t="s">
        <v>114</v>
      </c>
      <c r="B31" s="164"/>
      <c r="C31" s="174"/>
      <c r="D31" s="165"/>
      <c r="E31" s="81"/>
      <c r="F31" s="243"/>
      <c r="G31" s="162"/>
      <c r="R31" s="60"/>
    </row>
    <row r="32" spans="1:20" ht="14.4">
      <c r="A32" s="278" t="s">
        <v>73</v>
      </c>
      <c r="B32" s="164"/>
      <c r="C32" s="174"/>
      <c r="D32" s="165"/>
      <c r="E32" s="81"/>
      <c r="F32" s="243"/>
      <c r="G32" s="162"/>
      <c r="R32" s="60"/>
    </row>
    <row r="33" spans="1:18" ht="14.4">
      <c r="A33" s="1" t="s">
        <v>74</v>
      </c>
      <c r="B33" s="166"/>
      <c r="C33" s="167"/>
      <c r="D33" s="165"/>
      <c r="E33" s="80"/>
      <c r="F33" s="241"/>
      <c r="G33" s="168"/>
      <c r="R33" s="60"/>
    </row>
    <row r="34" spans="1:18" ht="14.4">
      <c r="A34" s="155"/>
      <c r="B34" s="164"/>
      <c r="C34" s="174"/>
      <c r="D34" s="165"/>
      <c r="E34" s="81"/>
      <c r="F34" s="243"/>
      <c r="G34" s="162"/>
      <c r="R34" s="60"/>
    </row>
    <row r="35" spans="1:18" ht="14.4">
      <c r="A35" s="156" t="s">
        <v>98</v>
      </c>
      <c r="B35" s="169"/>
      <c r="C35" s="175"/>
      <c r="D35" s="170"/>
      <c r="E35" s="171"/>
      <c r="F35" s="255"/>
      <c r="G35" s="168"/>
      <c r="R35" s="60"/>
    </row>
    <row r="36" spans="1:18">
      <c r="A36" s="156" t="s">
        <v>97</v>
      </c>
      <c r="B36" s="172"/>
      <c r="C36" s="173"/>
      <c r="D36" s="176"/>
      <c r="E36" s="80"/>
      <c r="F36" s="241"/>
      <c r="G36" s="162"/>
      <c r="R36" s="60"/>
    </row>
    <row r="37" spans="1:18">
      <c r="R37" s="60"/>
    </row>
    <row r="40" spans="1:18">
      <c r="A40" s="177" t="s">
        <v>75</v>
      </c>
      <c r="B40" s="177"/>
      <c r="C40" s="177"/>
      <c r="D40" s="177"/>
      <c r="E40" s="177"/>
      <c r="F40" s="256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</sheetData>
  <mergeCells count="6">
    <mergeCell ref="B1:R1"/>
    <mergeCell ref="B2:R2"/>
    <mergeCell ref="A8:B9"/>
    <mergeCell ref="E8:F8"/>
    <mergeCell ref="H8:R8"/>
    <mergeCell ref="E9:F9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37"/>
  <sheetViews>
    <sheetView showGridLines="0" zoomScale="70" zoomScaleNormal="70" zoomScaleSheetLayoutView="80" workbookViewId="0">
      <selection activeCell="O17" sqref="O17"/>
    </sheetView>
  </sheetViews>
  <sheetFormatPr defaultColWidth="8" defaultRowHeight="13.8"/>
  <cols>
    <col min="1" max="1" width="22.08984375" style="149" customWidth="1"/>
    <col min="2" max="2" width="14.1796875" style="149" customWidth="1"/>
    <col min="3" max="3" width="8" style="144" bestFit="1" customWidth="1"/>
    <col min="4" max="4" width="9.1796875" style="144" customWidth="1"/>
    <col min="5" max="5" width="25.08984375" style="145" customWidth="1"/>
    <col min="6" max="6" width="15.08984375" style="149" customWidth="1"/>
    <col min="7" max="7" width="15.6328125" style="144" bestFit="1" customWidth="1"/>
    <col min="8" max="8" width="10.6328125" style="144" bestFit="1" customWidth="1"/>
    <col min="9" max="9" width="16.81640625" style="144" customWidth="1"/>
    <col min="10" max="10" width="8.1796875" style="144" bestFit="1" customWidth="1"/>
    <col min="11" max="11" width="5.08984375" style="144" bestFit="1" customWidth="1"/>
    <col min="12" max="12" width="5.1796875" style="144" bestFit="1" customWidth="1"/>
    <col min="13" max="13" width="4.6328125" style="144" bestFit="1" customWidth="1"/>
    <col min="14" max="16384" width="8" style="144"/>
  </cols>
  <sheetData>
    <row r="1" spans="1:10" ht="17.399999999999999">
      <c r="B1" s="645" t="s">
        <v>0</v>
      </c>
      <c r="C1" s="645"/>
      <c r="D1" s="645"/>
      <c r="E1" s="645"/>
      <c r="F1" s="645"/>
      <c r="G1" s="645"/>
      <c r="H1" s="645"/>
      <c r="I1" s="645"/>
    </row>
    <row r="2" spans="1:10" ht="17.399999999999999">
      <c r="B2" s="646" t="s">
        <v>7</v>
      </c>
      <c r="C2" s="646"/>
      <c r="D2" s="646"/>
      <c r="E2" s="646"/>
      <c r="F2" s="646"/>
      <c r="G2" s="646"/>
      <c r="H2" s="646"/>
      <c r="I2" s="646"/>
    </row>
    <row r="3" spans="1:10">
      <c r="A3" s="144"/>
      <c r="B3" s="153"/>
      <c r="C3" s="153"/>
      <c r="D3" s="153"/>
      <c r="E3" s="150"/>
      <c r="F3" s="269"/>
      <c r="G3" s="153"/>
      <c r="H3" s="153"/>
      <c r="I3" s="153"/>
    </row>
    <row r="4" spans="1:10">
      <c r="A4" s="196"/>
      <c r="B4" s="153"/>
      <c r="C4" s="153"/>
      <c r="D4" s="153"/>
      <c r="E4" s="150"/>
      <c r="F4" s="269"/>
      <c r="G4" s="153"/>
      <c r="H4" s="153"/>
      <c r="I4" s="153"/>
    </row>
    <row r="5" spans="1:10">
      <c r="A5" s="196"/>
      <c r="B5" s="153"/>
      <c r="C5" s="153"/>
      <c r="D5" s="153"/>
      <c r="E5" s="150"/>
      <c r="F5" s="269"/>
      <c r="G5" s="153"/>
      <c r="H5" s="153"/>
      <c r="I5" s="153"/>
    </row>
    <row r="6" spans="1:10">
      <c r="A6" s="196"/>
      <c r="B6" s="153"/>
      <c r="C6" s="153"/>
      <c r="D6" s="153"/>
      <c r="E6" s="150"/>
      <c r="F6" s="269"/>
      <c r="G6" s="153"/>
      <c r="H6" s="153"/>
      <c r="I6" s="153"/>
    </row>
    <row r="7" spans="1:10">
      <c r="A7" s="196" t="s">
        <v>14</v>
      </c>
      <c r="B7" s="189"/>
      <c r="C7" s="146"/>
      <c r="D7" s="146"/>
      <c r="E7" s="274"/>
      <c r="F7" s="189"/>
      <c r="G7" s="190"/>
      <c r="H7" s="147"/>
      <c r="I7" s="148"/>
    </row>
    <row r="8" spans="1:10" ht="15" customHeight="1">
      <c r="A8" s="633" t="s">
        <v>115</v>
      </c>
      <c r="B8" s="634"/>
      <c r="C8" s="538" t="s">
        <v>17</v>
      </c>
      <c r="D8" s="267" t="s">
        <v>18</v>
      </c>
      <c r="E8" s="648" t="s">
        <v>19</v>
      </c>
      <c r="F8" s="648"/>
      <c r="G8" s="344" t="s">
        <v>60</v>
      </c>
      <c r="H8" s="649" t="s">
        <v>18</v>
      </c>
      <c r="I8" s="650"/>
    </row>
    <row r="9" spans="1:10">
      <c r="A9" s="635"/>
      <c r="B9" s="647"/>
      <c r="C9" s="415" t="s">
        <v>21</v>
      </c>
      <c r="D9" s="262" t="s">
        <v>61</v>
      </c>
      <c r="E9" s="651" t="s">
        <v>80</v>
      </c>
      <c r="F9" s="651"/>
      <c r="G9" s="505" t="s">
        <v>18</v>
      </c>
      <c r="H9" s="268" t="s">
        <v>88</v>
      </c>
      <c r="I9" s="302" t="s">
        <v>105</v>
      </c>
    </row>
    <row r="10" spans="1:10">
      <c r="A10" s="516"/>
      <c r="B10" s="568"/>
      <c r="C10" s="517"/>
      <c r="D10" s="517"/>
      <c r="E10" s="531" t="s">
        <v>263</v>
      </c>
      <c r="F10" s="503" t="s">
        <v>264</v>
      </c>
      <c r="G10" s="501">
        <v>45458</v>
      </c>
      <c r="H10" s="501">
        <f>G10+12</f>
        <v>45470</v>
      </c>
      <c r="I10" s="504" t="s">
        <v>31</v>
      </c>
      <c r="J10" s="287" t="s">
        <v>104</v>
      </c>
    </row>
    <row r="11" spans="1:10">
      <c r="A11" s="347" t="str">
        <f>+'S.AFRICA via SIN'!A10</f>
        <v>SAN LORENZO</v>
      </c>
      <c r="B11" s="569" t="str">
        <f>+'S.AFRICA via SIN'!B10</f>
        <v>259S</v>
      </c>
      <c r="C11" s="442">
        <f>+'S.AFRICA via SIN'!C10</f>
        <v>45450</v>
      </c>
      <c r="D11" s="402">
        <f>C11+2</f>
        <v>45452</v>
      </c>
      <c r="E11" s="527"/>
      <c r="F11" s="401"/>
      <c r="G11" s="502">
        <v>45456</v>
      </c>
      <c r="H11" s="336" t="s">
        <v>31</v>
      </c>
      <c r="I11" s="337">
        <f>+G11+19</f>
        <v>45475</v>
      </c>
      <c r="J11" s="183" t="s">
        <v>109</v>
      </c>
    </row>
    <row r="12" spans="1:10">
      <c r="A12" s="570" t="str">
        <f>+'S.AFRICA via SIN'!A11</f>
        <v>AN HAI</v>
      </c>
      <c r="B12" s="535" t="str">
        <f>+'S.AFRICA via SIN'!B11</f>
        <v>016S</v>
      </c>
      <c r="C12" s="518">
        <f>+'S.AFRICA via SIN'!C11</f>
        <v>45446</v>
      </c>
      <c r="D12" s="519">
        <f>+C12+2</f>
        <v>45448</v>
      </c>
      <c r="E12" s="527"/>
      <c r="F12" s="401"/>
      <c r="G12" s="502"/>
      <c r="H12" s="336"/>
      <c r="I12" s="337"/>
      <c r="J12" s="183"/>
    </row>
    <row r="13" spans="1:10">
      <c r="A13" s="516"/>
      <c r="B13" s="568"/>
      <c r="C13" s="517"/>
      <c r="D13" s="517"/>
      <c r="E13" s="531" t="s">
        <v>265</v>
      </c>
      <c r="F13" s="533" t="s">
        <v>236</v>
      </c>
      <c r="G13" s="501">
        <f>+G10+7</f>
        <v>45465</v>
      </c>
      <c r="H13" s="501">
        <f>G13+12</f>
        <v>45477</v>
      </c>
      <c r="I13" s="504" t="s">
        <v>31</v>
      </c>
      <c r="J13" s="287" t="s">
        <v>104</v>
      </c>
    </row>
    <row r="14" spans="1:10">
      <c r="A14" s="347" t="str">
        <f>+'S.AFRICA via SIN'!A15</f>
        <v>CAPE FAWLEY</v>
      </c>
      <c r="B14" s="569" t="str">
        <f>+'S.AFRICA via SIN'!B15</f>
        <v>125S</v>
      </c>
      <c r="C14" s="442">
        <f>+'S.AFRICA via SIN'!C15</f>
        <v>45457</v>
      </c>
      <c r="D14" s="402">
        <f>C14+2</f>
        <v>45459</v>
      </c>
      <c r="E14" s="527" t="s">
        <v>268</v>
      </c>
      <c r="F14" s="401" t="s">
        <v>244</v>
      </c>
      <c r="G14" s="502">
        <f>+G11+7</f>
        <v>45463</v>
      </c>
      <c r="H14" s="336" t="s">
        <v>31</v>
      </c>
      <c r="I14" s="337">
        <f>+G14+19</f>
        <v>45482</v>
      </c>
      <c r="J14" s="183" t="s">
        <v>109</v>
      </c>
    </row>
    <row r="15" spans="1:10">
      <c r="A15" s="570" t="str">
        <f>+'S.AFRICA via SIN'!A16</f>
        <v>SINAR SUNDA</v>
      </c>
      <c r="B15" s="535" t="str">
        <f>+'S.AFRICA via SIN'!B16</f>
        <v>167S</v>
      </c>
      <c r="C15" s="518">
        <f>+'S.AFRICA via SIN'!C16</f>
        <v>45453</v>
      </c>
      <c r="D15" s="519">
        <f>+C15+2</f>
        <v>45455</v>
      </c>
      <c r="E15" s="428"/>
      <c r="F15" s="401"/>
      <c r="G15" s="502"/>
      <c r="H15" s="336"/>
      <c r="I15" s="337"/>
      <c r="J15" s="183"/>
    </row>
    <row r="16" spans="1:10">
      <c r="A16" s="516"/>
      <c r="B16" s="568"/>
      <c r="C16" s="517"/>
      <c r="D16" s="517"/>
      <c r="E16" s="531" t="s">
        <v>147</v>
      </c>
      <c r="F16" s="545" t="s">
        <v>244</v>
      </c>
      <c r="G16" s="501">
        <f>+G13+7</f>
        <v>45472</v>
      </c>
      <c r="H16" s="501">
        <f>G16+12</f>
        <v>45484</v>
      </c>
      <c r="I16" s="504" t="s">
        <v>31</v>
      </c>
      <c r="J16" s="287" t="s">
        <v>104</v>
      </c>
    </row>
    <row r="17" spans="1:22">
      <c r="A17" s="347" t="str">
        <f>+'S.AFRICA via SIN'!A20</f>
        <v>SAN LORENZO</v>
      </c>
      <c r="B17" s="569" t="str">
        <f>+'S.AFRICA via SIN'!B20</f>
        <v>260S</v>
      </c>
      <c r="C17" s="442">
        <f>+'S.AFRICA via SIN'!C20</f>
        <v>45464</v>
      </c>
      <c r="D17" s="402">
        <f>C17+2</f>
        <v>45466</v>
      </c>
      <c r="E17" s="527" t="s">
        <v>129</v>
      </c>
      <c r="F17" s="401" t="s">
        <v>269</v>
      </c>
      <c r="G17" s="502">
        <f>+G14+7</f>
        <v>45470</v>
      </c>
      <c r="H17" s="336" t="s">
        <v>31</v>
      </c>
      <c r="I17" s="337">
        <f>+G17+19</f>
        <v>45489</v>
      </c>
      <c r="J17" s="183" t="s">
        <v>109</v>
      </c>
    </row>
    <row r="18" spans="1:22">
      <c r="A18" s="570" t="str">
        <f>+'S.AFRICA via SIN'!A21</f>
        <v>AN HAI</v>
      </c>
      <c r="B18" s="535" t="str">
        <f>+'S.AFRICA via SIN'!B21</f>
        <v>017S</v>
      </c>
      <c r="C18" s="518">
        <f>+'S.AFRICA via SIN'!C21</f>
        <v>45460</v>
      </c>
      <c r="D18" s="519">
        <f>+C18+2</f>
        <v>45462</v>
      </c>
      <c r="E18" s="428"/>
      <c r="F18" s="401"/>
      <c r="G18" s="502"/>
      <c r="H18" s="336"/>
      <c r="I18" s="337"/>
      <c r="J18" s="183"/>
    </row>
    <row r="19" spans="1:22">
      <c r="A19" s="573"/>
      <c r="B19" s="573"/>
      <c r="C19" s="574"/>
      <c r="D19" s="574"/>
      <c r="E19" s="575" t="s">
        <v>148</v>
      </c>
      <c r="F19" s="576" t="s">
        <v>266</v>
      </c>
      <c r="G19" s="577">
        <f>+G16+7</f>
        <v>45479</v>
      </c>
      <c r="H19" s="577">
        <f>G19+12</f>
        <v>45491</v>
      </c>
      <c r="I19" s="578" t="s">
        <v>31</v>
      </c>
      <c r="J19" s="287" t="s">
        <v>104</v>
      </c>
    </row>
    <row r="20" spans="1:22">
      <c r="A20" s="347" t="str">
        <f>+'S.AFRICA via SIN'!A25</f>
        <v>CAPE FAWLEY</v>
      </c>
      <c r="B20" s="579" t="str">
        <f>+'S.AFRICA via SIN'!B25</f>
        <v>126S</v>
      </c>
      <c r="C20" s="442">
        <f>+'S.AFRICA via SIN'!C25</f>
        <v>45471</v>
      </c>
      <c r="D20" s="402">
        <f>C20+2</f>
        <v>45473</v>
      </c>
      <c r="E20" s="527" t="s">
        <v>270</v>
      </c>
      <c r="F20" s="401" t="s">
        <v>267</v>
      </c>
      <c r="G20" s="502">
        <f>+G17+7</f>
        <v>45477</v>
      </c>
      <c r="H20" s="336" t="s">
        <v>31</v>
      </c>
      <c r="I20" s="337">
        <f>+G20+19</f>
        <v>45496</v>
      </c>
      <c r="J20" s="183" t="s">
        <v>109</v>
      </c>
    </row>
    <row r="21" spans="1:22">
      <c r="A21" s="570" t="str">
        <f>+'S.AFRICA via SIN'!A26</f>
        <v>SINAR SUNDA</v>
      </c>
      <c r="B21" s="512" t="str">
        <f>+'S.AFRICA via SIN'!B26</f>
        <v>168S</v>
      </c>
      <c r="C21" s="580">
        <f>+'S.AFRICA via SIN'!C26</f>
        <v>45467</v>
      </c>
      <c r="D21" s="514">
        <f>+C21+2</f>
        <v>45469</v>
      </c>
      <c r="E21" s="581"/>
      <c r="F21" s="582"/>
      <c r="G21" s="583"/>
      <c r="H21" s="584"/>
      <c r="I21" s="585"/>
      <c r="J21" s="183"/>
    </row>
    <row r="22" spans="1:22">
      <c r="A22" s="573"/>
      <c r="B22" s="573"/>
      <c r="C22" s="574"/>
      <c r="D22" s="574"/>
      <c r="E22" s="575" t="s">
        <v>133</v>
      </c>
      <c r="F22" s="576" t="s">
        <v>267</v>
      </c>
      <c r="G22" s="577">
        <f>+G19+7</f>
        <v>45486</v>
      </c>
      <c r="H22" s="577">
        <f>G22+12</f>
        <v>45498</v>
      </c>
      <c r="I22" s="578" t="s">
        <v>31</v>
      </c>
      <c r="J22" s="287" t="s">
        <v>104</v>
      </c>
    </row>
    <row r="23" spans="1:22">
      <c r="A23" s="347" t="str">
        <f>'S.AFRICA via SIN'!A30</f>
        <v>SAN LORENZO</v>
      </c>
      <c r="B23" s="579" t="str">
        <f>'S.AFRICA via SIN'!B30</f>
        <v>261S</v>
      </c>
      <c r="C23" s="442">
        <f>'S.AMERICA via SIN'!C23</f>
        <v>45478</v>
      </c>
      <c r="D23" s="402">
        <v>45384</v>
      </c>
      <c r="E23" s="527" t="s">
        <v>31</v>
      </c>
      <c r="F23" s="401" t="s">
        <v>31</v>
      </c>
      <c r="G23" s="502">
        <f>+G20+7</f>
        <v>45484</v>
      </c>
      <c r="H23" s="336" t="s">
        <v>31</v>
      </c>
      <c r="I23" s="337">
        <f>+G23+19</f>
        <v>45503</v>
      </c>
      <c r="J23" s="183" t="s">
        <v>109</v>
      </c>
    </row>
    <row r="24" spans="1:22">
      <c r="A24" s="570" t="str">
        <f>'S.AFRICA via SIN'!A31</f>
        <v>AN HAI</v>
      </c>
      <c r="B24" s="512" t="str">
        <f>'S.AFRICA via SIN'!B31</f>
        <v>018S</v>
      </c>
      <c r="C24" s="580">
        <f>'S.AFRICA via SIN'!C31</f>
        <v>45474</v>
      </c>
      <c r="D24" s="514">
        <v>45385</v>
      </c>
      <c r="E24" s="581"/>
      <c r="F24" s="582"/>
      <c r="G24" s="583"/>
      <c r="H24" s="584"/>
      <c r="I24" s="585"/>
      <c r="J24" s="183"/>
    </row>
    <row r="25" spans="1:22">
      <c r="A25" s="551"/>
      <c r="B25" s="551"/>
      <c r="C25" s="552"/>
      <c r="D25" s="553"/>
      <c r="E25" s="428"/>
      <c r="F25" s="401"/>
      <c r="G25" s="554"/>
      <c r="H25" s="555"/>
      <c r="I25" s="556"/>
      <c r="J25" s="183"/>
    </row>
    <row r="26" spans="1:22">
      <c r="A26" s="450"/>
      <c r="B26" s="426"/>
      <c r="C26" s="443"/>
      <c r="D26" s="443"/>
      <c r="E26" s="451"/>
      <c r="F26" s="452"/>
      <c r="G26" s="453"/>
      <c r="H26" s="454"/>
      <c r="I26" s="455"/>
      <c r="J26" s="398"/>
    </row>
    <row r="27" spans="1:22" ht="14.4">
      <c r="A27" s="187"/>
      <c r="B27" s="187"/>
      <c r="C27" s="161"/>
      <c r="D27" s="161"/>
      <c r="E27" s="288"/>
      <c r="F27" s="187"/>
      <c r="G27" s="161"/>
      <c r="H27" s="159"/>
      <c r="K27" s="188"/>
    </row>
    <row r="28" spans="1:22" ht="14.4">
      <c r="A28" s="187"/>
      <c r="B28" s="187"/>
      <c r="C28" s="161"/>
      <c r="D28" s="161"/>
      <c r="E28" s="288"/>
      <c r="F28" s="187"/>
      <c r="G28" s="161"/>
      <c r="H28" s="159"/>
      <c r="I28" s="163" t="s">
        <v>32</v>
      </c>
      <c r="K28" s="188"/>
    </row>
    <row r="29" spans="1:22">
      <c r="A29" s="154" t="s">
        <v>33</v>
      </c>
      <c r="B29" s="154"/>
      <c r="C29" s="160"/>
      <c r="D29" s="161"/>
      <c r="E29" s="289"/>
      <c r="F29" s="270"/>
      <c r="G29" s="162"/>
      <c r="H29" s="162"/>
      <c r="J29" s="161"/>
      <c r="K29" s="161"/>
    </row>
    <row r="30" spans="1:22" ht="14.4">
      <c r="A30" s="354" t="s">
        <v>114</v>
      </c>
      <c r="B30" s="184"/>
      <c r="C30" s="185"/>
      <c r="D30" s="185"/>
      <c r="E30" s="289"/>
      <c r="F30" s="270"/>
      <c r="G30" s="162"/>
      <c r="H30" s="162"/>
      <c r="K30" s="145"/>
      <c r="L30" s="145"/>
      <c r="M30" s="145"/>
    </row>
    <row r="31" spans="1:22" s="124" customFormat="1" ht="14.4">
      <c r="A31" s="278" t="s">
        <v>73</v>
      </c>
      <c r="B31" s="181"/>
      <c r="C31" s="174"/>
      <c r="D31" s="165"/>
      <c r="E31" s="186"/>
      <c r="F31" s="271"/>
      <c r="G31" s="162"/>
      <c r="P31" s="144"/>
      <c r="Q31" s="144"/>
      <c r="R31" s="144"/>
      <c r="S31" s="144"/>
      <c r="T31" s="144"/>
      <c r="U31" s="144"/>
      <c r="V31" s="144"/>
    </row>
    <row r="32" spans="1:22" s="124" customFormat="1" ht="14.4">
      <c r="A32" s="1" t="s">
        <v>74</v>
      </c>
      <c r="B32" s="181"/>
      <c r="C32" s="174"/>
      <c r="D32" s="165"/>
      <c r="E32" s="186"/>
      <c r="F32" s="271"/>
      <c r="G32" s="162"/>
      <c r="P32" s="144"/>
      <c r="Q32" s="144"/>
      <c r="R32" s="144"/>
      <c r="S32" s="144"/>
      <c r="T32" s="144"/>
      <c r="U32" s="144"/>
      <c r="V32" s="144"/>
    </row>
    <row r="33" spans="1:11" ht="14.4">
      <c r="A33" s="155"/>
      <c r="B33" s="164"/>
      <c r="C33" s="174"/>
      <c r="D33" s="165"/>
      <c r="E33" s="81"/>
      <c r="F33" s="272"/>
      <c r="G33" s="162"/>
      <c r="H33" s="162"/>
      <c r="J33" s="161"/>
      <c r="K33" s="161"/>
    </row>
    <row r="34" spans="1:11" ht="14.4">
      <c r="A34" s="156" t="s">
        <v>98</v>
      </c>
      <c r="B34" s="169"/>
      <c r="C34" s="175"/>
      <c r="D34" s="170"/>
      <c r="E34" s="171"/>
      <c r="F34" s="273"/>
      <c r="G34" s="168"/>
      <c r="H34" s="168"/>
      <c r="J34" s="161"/>
      <c r="K34" s="161"/>
    </row>
    <row r="35" spans="1:11">
      <c r="A35" s="156" t="s">
        <v>97</v>
      </c>
      <c r="B35" s="172"/>
      <c r="C35" s="173"/>
      <c r="D35" s="176"/>
      <c r="E35" s="80"/>
      <c r="F35" s="238"/>
      <c r="G35" s="162"/>
      <c r="H35" s="162"/>
      <c r="J35" s="161"/>
      <c r="K35" s="161"/>
    </row>
    <row r="36" spans="1:11">
      <c r="A36" s="187"/>
      <c r="B36" s="187"/>
      <c r="C36" s="161"/>
      <c r="D36" s="161"/>
      <c r="E36" s="288"/>
      <c r="F36" s="187"/>
      <c r="G36" s="161"/>
      <c r="H36" s="161"/>
      <c r="I36" s="161"/>
      <c r="J36" s="161"/>
      <c r="K36" s="161"/>
    </row>
    <row r="37" spans="1:11">
      <c r="A37" s="187"/>
      <c r="B37" s="187"/>
      <c r="C37" s="161"/>
      <c r="D37" s="161"/>
      <c r="E37" s="288"/>
      <c r="F37" s="187"/>
      <c r="G37" s="161"/>
      <c r="H37" s="161"/>
      <c r="I37" s="161"/>
      <c r="J37" s="161"/>
      <c r="K37" s="161"/>
    </row>
  </sheetData>
  <mergeCells count="6">
    <mergeCell ref="B1:I1"/>
    <mergeCell ref="B2:I2"/>
    <mergeCell ref="A8:B9"/>
    <mergeCell ref="E8:F8"/>
    <mergeCell ref="H8:I8"/>
    <mergeCell ref="E9:F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revision/>
  <dcterms:created xsi:type="dcterms:W3CDTF">1999-08-17T08:14:37Z</dcterms:created>
  <dcterms:modified xsi:type="dcterms:W3CDTF">2024-05-22T09:23:03Z</dcterms:modified>
</cp:coreProperties>
</file>